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5" yWindow="600" windowWidth="22710" windowHeight="8940" activeTab="1"/>
  </bookViews>
  <sheets>
    <sheet name="Rekapitulace stavby" sheetId="1" r:id="rId1"/>
    <sheet name="01 - SO 101 - Komunikace" sheetId="2" r:id="rId2"/>
    <sheet name="02 - SO 110 - Sanace podl..." sheetId="3" r:id="rId3"/>
    <sheet name="03 - Náklady na umístění ..." sheetId="4" r:id="rId4"/>
    <sheet name="04 - Ostatní náklady" sheetId="5" r:id="rId5"/>
  </sheets>
  <definedNames>
    <definedName name="_xlnm._FilterDatabase" localSheetId="1" hidden="1">'01 - SO 101 - Komunikace'!$C$124:$K$249</definedName>
    <definedName name="_xlnm._FilterDatabase" localSheetId="2" hidden="1">'02 - SO 110 - Sanace podl...'!$C$123:$K$160</definedName>
    <definedName name="_xlnm._FilterDatabase" localSheetId="3" hidden="1">'03 - Náklady na umístění ...'!$C$119:$K$127</definedName>
    <definedName name="_xlnm._FilterDatabase" localSheetId="4" hidden="1">'04 - Ostatní náklady'!$C$117:$K$137</definedName>
    <definedName name="_xlnm.Print_Titles" localSheetId="1">'01 - SO 101 - Komunikace'!$124:$124</definedName>
    <definedName name="_xlnm.Print_Titles" localSheetId="2">'02 - SO 110 - Sanace podl...'!$123:$123</definedName>
    <definedName name="_xlnm.Print_Titles" localSheetId="3">'03 - Náklady na umístění ...'!$119:$119</definedName>
    <definedName name="_xlnm.Print_Titles" localSheetId="4">'04 - Ostatní náklady'!$117:$117</definedName>
    <definedName name="_xlnm.Print_Titles" localSheetId="0">'Rekapitulace stavby'!$92:$92</definedName>
    <definedName name="_xlnm.Print_Area" localSheetId="1">'01 - SO 101 - Komunikace'!$C$4:$J$76,'01 - SO 101 - Komunikace'!$C$82:$J$106,'01 - SO 101 - Komunikace'!$C$112:$J$249</definedName>
    <definedName name="_xlnm.Print_Area" localSheetId="2">'02 - SO 110 - Sanace podl...'!$C$4:$J$76,'02 - SO 110 - Sanace podl...'!$C$82:$J$105,'02 - SO 110 - Sanace podl...'!$C$111:$J$160</definedName>
    <definedName name="_xlnm.Print_Area" localSheetId="3">'03 - Náklady na umístění ...'!$C$4:$J$76,'03 - Náklady na umístění ...'!$C$82:$J$101,'03 - Náklady na umístění ...'!$C$107:$J$127</definedName>
    <definedName name="_xlnm.Print_Area" localSheetId="4">'04 - Ostatní náklady'!$C$4:$J$76,'04 - Ostatní náklady'!$C$82:$J$99,'04 - Ostatní náklady'!$C$105:$J$137</definedName>
    <definedName name="_xlnm.Print_Area" localSheetId="0">'Rekapitulace stavby'!$D$4:$AO$76,'Rekapitulace stavby'!$C$82:$AQ$99</definedName>
  </definedNames>
  <calcPr calcId="145621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 s="1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J115" i="5"/>
  <c r="J114" i="5"/>
  <c r="F114" i="5"/>
  <c r="F112" i="5"/>
  <c r="E110" i="5"/>
  <c r="J92" i="5"/>
  <c r="J91" i="5"/>
  <c r="F91" i="5"/>
  <c r="F89" i="5"/>
  <c r="E87" i="5"/>
  <c r="J18" i="5"/>
  <c r="E18" i="5"/>
  <c r="F115" i="5" s="1"/>
  <c r="J17" i="5"/>
  <c r="J12" i="5"/>
  <c r="J112" i="5" s="1"/>
  <c r="E7" i="5"/>
  <c r="E108" i="5" s="1"/>
  <c r="J37" i="4"/>
  <c r="J36" i="4"/>
  <c r="AY97" i="1" s="1"/>
  <c r="J35" i="4"/>
  <c r="AX97" i="1" s="1"/>
  <c r="BI127" i="4"/>
  <c r="BH127" i="4"/>
  <c r="BG127" i="4"/>
  <c r="BF127" i="4"/>
  <c r="T127" i="4"/>
  <c r="T126" i="4"/>
  <c r="R127" i="4"/>
  <c r="R126" i="4" s="1"/>
  <c r="P127" i="4"/>
  <c r="P126" i="4" s="1"/>
  <c r="BI125" i="4"/>
  <c r="BH125" i="4"/>
  <c r="BG125" i="4"/>
  <c r="BF125" i="4"/>
  <c r="T125" i="4"/>
  <c r="T124" i="4" s="1"/>
  <c r="R125" i="4"/>
  <c r="R124" i="4" s="1"/>
  <c r="P125" i="4"/>
  <c r="P124" i="4" s="1"/>
  <c r="BI123" i="4"/>
  <c r="BH123" i="4"/>
  <c r="BG123" i="4"/>
  <c r="BF123" i="4"/>
  <c r="T123" i="4"/>
  <c r="T122" i="4" s="1"/>
  <c r="R123" i="4"/>
  <c r="R122" i="4" s="1"/>
  <c r="P123" i="4"/>
  <c r="P122" i="4" s="1"/>
  <c r="J117" i="4"/>
  <c r="J116" i="4"/>
  <c r="F116" i="4"/>
  <c r="F114" i="4"/>
  <c r="E112" i="4"/>
  <c r="J92" i="4"/>
  <c r="J91" i="4"/>
  <c r="F91" i="4"/>
  <c r="F89" i="4"/>
  <c r="E87" i="4"/>
  <c r="J18" i="4"/>
  <c r="E18" i="4"/>
  <c r="F117" i="4" s="1"/>
  <c r="J17" i="4"/>
  <c r="J12" i="4"/>
  <c r="J114" i="4" s="1"/>
  <c r="E7" i="4"/>
  <c r="E110" i="4" s="1"/>
  <c r="J37" i="3"/>
  <c r="J36" i="3"/>
  <c r="AY96" i="1" s="1"/>
  <c r="J35" i="3"/>
  <c r="AX96" i="1" s="1"/>
  <c r="BI159" i="3"/>
  <c r="BH159" i="3"/>
  <c r="BG159" i="3"/>
  <c r="BF159" i="3"/>
  <c r="T159" i="3"/>
  <c r="T158" i="3"/>
  <c r="R159" i="3"/>
  <c r="R158" i="3" s="1"/>
  <c r="P159" i="3"/>
  <c r="P158" i="3" s="1"/>
  <c r="BI157" i="3"/>
  <c r="BH157" i="3"/>
  <c r="BG157" i="3"/>
  <c r="BF157" i="3"/>
  <c r="T157" i="3"/>
  <c r="T156" i="3" s="1"/>
  <c r="R157" i="3"/>
  <c r="R156" i="3" s="1"/>
  <c r="P157" i="3"/>
  <c r="P156" i="3" s="1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T126" i="3" s="1"/>
  <c r="R127" i="3"/>
  <c r="R126" i="3"/>
  <c r="P127" i="3"/>
  <c r="P126" i="3" s="1"/>
  <c r="J121" i="3"/>
  <c r="J120" i="3"/>
  <c r="F120" i="3"/>
  <c r="F118" i="3"/>
  <c r="E116" i="3"/>
  <c r="J92" i="3"/>
  <c r="J91" i="3"/>
  <c r="F91" i="3"/>
  <c r="F89" i="3"/>
  <c r="E87" i="3"/>
  <c r="J18" i="3"/>
  <c r="E18" i="3"/>
  <c r="F92" i="3" s="1"/>
  <c r="J17" i="3"/>
  <c r="J12" i="3"/>
  <c r="J118" i="3" s="1"/>
  <c r="E7" i="3"/>
  <c r="E114" i="3" s="1"/>
  <c r="J37" i="2"/>
  <c r="J36" i="2"/>
  <c r="AY95" i="1" s="1"/>
  <c r="J35" i="2"/>
  <c r="AX95" i="1" s="1"/>
  <c r="BI248" i="2"/>
  <c r="BH248" i="2"/>
  <c r="BG248" i="2"/>
  <c r="BF248" i="2"/>
  <c r="T248" i="2"/>
  <c r="T247" i="2"/>
  <c r="R248" i="2"/>
  <c r="R247" i="2" s="1"/>
  <c r="P248" i="2"/>
  <c r="P247" i="2"/>
  <c r="BI246" i="2"/>
  <c r="BH246" i="2"/>
  <c r="BG246" i="2"/>
  <c r="BF246" i="2"/>
  <c r="T246" i="2"/>
  <c r="T245" i="2" s="1"/>
  <c r="R246" i="2"/>
  <c r="R245" i="2" s="1"/>
  <c r="P246" i="2"/>
  <c r="P245" i="2" s="1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122" i="2" s="1"/>
  <c r="J17" i="2"/>
  <c r="J12" i="2"/>
  <c r="J119" i="2" s="1"/>
  <c r="E7" i="2"/>
  <c r="E115" i="2" s="1"/>
  <c r="L90" i="1"/>
  <c r="AM90" i="1"/>
  <c r="AM89" i="1"/>
  <c r="L89" i="1"/>
  <c r="AM87" i="1"/>
  <c r="L87" i="1"/>
  <c r="L85" i="1"/>
  <c r="L84" i="1"/>
  <c r="BK137" i="5"/>
  <c r="J137" i="5"/>
  <c r="BK136" i="5"/>
  <c r="J136" i="5"/>
  <c r="BK135" i="5"/>
  <c r="J135" i="5"/>
  <c r="BK134" i="5"/>
  <c r="J134" i="5"/>
  <c r="BK133" i="5"/>
  <c r="J133" i="5"/>
  <c r="BK132" i="5"/>
  <c r="J132" i="5"/>
  <c r="BK131" i="5"/>
  <c r="J131" i="5"/>
  <c r="BK130" i="5"/>
  <c r="BK129" i="5"/>
  <c r="BK128" i="5"/>
  <c r="BK127" i="5"/>
  <c r="J126" i="5"/>
  <c r="J125" i="5"/>
  <c r="J124" i="5"/>
  <c r="J123" i="5"/>
  <c r="J122" i="5"/>
  <c r="J121" i="5"/>
  <c r="BK125" i="4"/>
  <c r="BK123" i="4"/>
  <c r="BK159" i="3"/>
  <c r="BK157" i="3"/>
  <c r="BK154" i="3"/>
  <c r="J153" i="3"/>
  <c r="J149" i="3"/>
  <c r="BK147" i="3"/>
  <c r="BK145" i="3"/>
  <c r="J143" i="3"/>
  <c r="J140" i="3"/>
  <c r="BK136" i="3"/>
  <c r="BK132" i="3"/>
  <c r="J130" i="3"/>
  <c r="BK127" i="3"/>
  <c r="J248" i="2"/>
  <c r="BK246" i="2"/>
  <c r="BK243" i="2"/>
  <c r="BK241" i="2"/>
  <c r="J239" i="2"/>
  <c r="J234" i="2"/>
  <c r="BK232" i="2"/>
  <c r="BK230" i="2"/>
  <c r="J228" i="2"/>
  <c r="J226" i="2"/>
  <c r="J224" i="2"/>
  <c r="BK222" i="2"/>
  <c r="BK220" i="2"/>
  <c r="BK218" i="2"/>
  <c r="J216" i="2"/>
  <c r="J214" i="2"/>
  <c r="J212" i="2"/>
  <c r="J210" i="2"/>
  <c r="J208" i="2"/>
  <c r="BK207" i="2"/>
  <c r="J205" i="2"/>
  <c r="BK203" i="2"/>
  <c r="J202" i="2"/>
  <c r="J197" i="2"/>
  <c r="BK195" i="2"/>
  <c r="BK193" i="2"/>
  <c r="BK191" i="2"/>
  <c r="J189" i="2"/>
  <c r="BK187" i="2"/>
  <c r="J184" i="2"/>
  <c r="BK182" i="2"/>
  <c r="BK180" i="2"/>
  <c r="BK178" i="2"/>
  <c r="BK176" i="2"/>
  <c r="J174" i="2"/>
  <c r="J172" i="2"/>
  <c r="BK170" i="2"/>
  <c r="BK168" i="2"/>
  <c r="BK166" i="2"/>
  <c r="BK164" i="2"/>
  <c r="J161" i="2"/>
  <c r="BK159" i="2"/>
  <c r="J157" i="2"/>
  <c r="J155" i="2"/>
  <c r="BK153" i="2"/>
  <c r="J153" i="2"/>
  <c r="BK150" i="2"/>
  <c r="BK148" i="2"/>
  <c r="J146" i="2"/>
  <c r="J144" i="2"/>
  <c r="BK142" i="2"/>
  <c r="J140" i="2"/>
  <c r="BK138" i="2"/>
  <c r="BK136" i="2"/>
  <c r="J134" i="2"/>
  <c r="J132" i="2"/>
  <c r="BK130" i="2"/>
  <c r="BK128" i="2"/>
  <c r="AS94" i="1"/>
  <c r="J130" i="5"/>
  <c r="J129" i="5"/>
  <c r="J128" i="5"/>
  <c r="J127" i="5"/>
  <c r="BK126" i="5"/>
  <c r="BK125" i="5"/>
  <c r="BK124" i="5"/>
  <c r="BK123" i="5"/>
  <c r="BK122" i="5"/>
  <c r="BK121" i="5"/>
  <c r="BK127" i="4"/>
  <c r="J127" i="4"/>
  <c r="J125" i="4"/>
  <c r="J123" i="4"/>
  <c r="J159" i="3"/>
  <c r="J157" i="3"/>
  <c r="J154" i="3"/>
  <c r="BK153" i="3"/>
  <c r="BK149" i="3"/>
  <c r="J147" i="3"/>
  <c r="J145" i="3"/>
  <c r="BK143" i="3"/>
  <c r="BK140" i="3"/>
  <c r="J136" i="3"/>
  <c r="J132" i="3"/>
  <c r="BK130" i="3"/>
  <c r="J127" i="3"/>
  <c r="BK248" i="2"/>
  <c r="J246" i="2"/>
  <c r="J243" i="2"/>
  <c r="J241" i="2"/>
  <c r="BK239" i="2"/>
  <c r="BK237" i="2"/>
  <c r="J237" i="2"/>
  <c r="BK234" i="2"/>
  <c r="J232" i="2"/>
  <c r="J230" i="2"/>
  <c r="BK228" i="2"/>
  <c r="BK226" i="2"/>
  <c r="BK224" i="2"/>
  <c r="J222" i="2"/>
  <c r="J220" i="2"/>
  <c r="J218" i="2"/>
  <c r="BK216" i="2"/>
  <c r="BK214" i="2"/>
  <c r="BK212" i="2"/>
  <c r="BK210" i="2"/>
  <c r="BK208" i="2"/>
  <c r="J207" i="2"/>
  <c r="BK205" i="2"/>
  <c r="J203" i="2"/>
  <c r="BK202" i="2"/>
  <c r="BK200" i="2"/>
  <c r="J200" i="2"/>
  <c r="BK197" i="2"/>
  <c r="J195" i="2"/>
  <c r="J193" i="2"/>
  <c r="J191" i="2"/>
  <c r="BK189" i="2"/>
  <c r="J187" i="2"/>
  <c r="BK184" i="2"/>
  <c r="J182" i="2"/>
  <c r="J180" i="2"/>
  <c r="J178" i="2"/>
  <c r="J176" i="2"/>
  <c r="BK174" i="2"/>
  <c r="BK172" i="2"/>
  <c r="J170" i="2"/>
  <c r="J168" i="2"/>
  <c r="J166" i="2"/>
  <c r="J164" i="2"/>
  <c r="BK161" i="2"/>
  <c r="J159" i="2"/>
  <c r="BK157" i="2"/>
  <c r="BK155" i="2"/>
  <c r="J150" i="2"/>
  <c r="J148" i="2"/>
  <c r="BK146" i="2"/>
  <c r="BK144" i="2"/>
  <c r="J142" i="2"/>
  <c r="BK140" i="2"/>
  <c r="J138" i="2"/>
  <c r="J136" i="2"/>
  <c r="BK134" i="2"/>
  <c r="BK132" i="2"/>
  <c r="J130" i="2"/>
  <c r="J128" i="2"/>
  <c r="R121" i="4" l="1"/>
  <c r="R120" i="4" s="1"/>
  <c r="P121" i="4"/>
  <c r="P120" i="4" s="1"/>
  <c r="AU97" i="1" s="1"/>
  <c r="T121" i="4"/>
  <c r="T120" i="4" s="1"/>
  <c r="P127" i="2"/>
  <c r="T127" i="2"/>
  <c r="P152" i="2"/>
  <c r="T152" i="2"/>
  <c r="P163" i="2"/>
  <c r="T163" i="2"/>
  <c r="R186" i="2"/>
  <c r="BK199" i="2"/>
  <c r="J199" i="2" s="1"/>
  <c r="J102" i="2" s="1"/>
  <c r="R199" i="2"/>
  <c r="BK236" i="2"/>
  <c r="J236" i="2" s="1"/>
  <c r="J103" i="2" s="1"/>
  <c r="R236" i="2"/>
  <c r="P129" i="3"/>
  <c r="T129" i="3"/>
  <c r="P142" i="3"/>
  <c r="R142" i="3"/>
  <c r="P152" i="3"/>
  <c r="P151" i="3" s="1"/>
  <c r="R152" i="3"/>
  <c r="R151" i="3" s="1"/>
  <c r="BK127" i="2"/>
  <c r="J127" i="2" s="1"/>
  <c r="J98" i="2" s="1"/>
  <c r="R127" i="2"/>
  <c r="BK152" i="2"/>
  <c r="J152" i="2" s="1"/>
  <c r="J99" i="2" s="1"/>
  <c r="R152" i="2"/>
  <c r="BK163" i="2"/>
  <c r="J163" i="2" s="1"/>
  <c r="J100" i="2" s="1"/>
  <c r="R163" i="2"/>
  <c r="BK186" i="2"/>
  <c r="J186" i="2" s="1"/>
  <c r="J101" i="2" s="1"/>
  <c r="P186" i="2"/>
  <c r="T186" i="2"/>
  <c r="P199" i="2"/>
  <c r="T199" i="2"/>
  <c r="P236" i="2"/>
  <c r="T236" i="2"/>
  <c r="BK129" i="3"/>
  <c r="J129" i="3" s="1"/>
  <c r="J99" i="3" s="1"/>
  <c r="R129" i="3"/>
  <c r="BK142" i="3"/>
  <c r="J142" i="3" s="1"/>
  <c r="J100" i="3" s="1"/>
  <c r="T142" i="3"/>
  <c r="BK152" i="3"/>
  <c r="J152" i="3" s="1"/>
  <c r="J102" i="3" s="1"/>
  <c r="T152" i="3"/>
  <c r="T151" i="3" s="1"/>
  <c r="BK120" i="5"/>
  <c r="J120" i="5" s="1"/>
  <c r="J98" i="5" s="1"/>
  <c r="P120" i="5"/>
  <c r="P119" i="5" s="1"/>
  <c r="P118" i="5" s="1"/>
  <c r="AU98" i="1" s="1"/>
  <c r="R120" i="5"/>
  <c r="R119" i="5" s="1"/>
  <c r="R118" i="5" s="1"/>
  <c r="T120" i="5"/>
  <c r="T119" i="5"/>
  <c r="T118" i="5" s="1"/>
  <c r="E85" i="2"/>
  <c r="J89" i="2"/>
  <c r="BE128" i="2"/>
  <c r="BE130" i="2"/>
  <c r="BE134" i="2"/>
  <c r="BE136" i="2"/>
  <c r="BE140" i="2"/>
  <c r="BE144" i="2"/>
  <c r="BE146" i="2"/>
  <c r="BE148" i="2"/>
  <c r="BE150" i="2"/>
  <c r="BE153" i="2"/>
  <c r="BE155" i="2"/>
  <c r="BE159" i="2"/>
  <c r="BE168" i="2"/>
  <c r="BE180" i="2"/>
  <c r="BE184" i="2"/>
  <c r="BE189" i="2"/>
  <c r="BE191" i="2"/>
  <c r="BE195" i="2"/>
  <c r="BE200" i="2"/>
  <c r="BE207" i="2"/>
  <c r="BE208" i="2"/>
  <c r="BE212" i="2"/>
  <c r="BE214" i="2"/>
  <c r="BE218" i="2"/>
  <c r="BE224" i="2"/>
  <c r="BE226" i="2"/>
  <c r="BE232" i="2"/>
  <c r="BE239" i="2"/>
  <c r="BE243" i="2"/>
  <c r="BE246" i="2"/>
  <c r="BE248" i="2"/>
  <c r="BK245" i="2"/>
  <c r="J245" i="2" s="1"/>
  <c r="J104" i="2" s="1"/>
  <c r="BK247" i="2"/>
  <c r="J247" i="2" s="1"/>
  <c r="J105" i="2" s="1"/>
  <c r="J89" i="3"/>
  <c r="F121" i="3"/>
  <c r="BE127" i="3"/>
  <c r="BE136" i="3"/>
  <c r="BE145" i="3"/>
  <c r="BE147" i="3"/>
  <c r="BE149" i="3"/>
  <c r="BE154" i="3"/>
  <c r="BE159" i="3"/>
  <c r="BK156" i="3"/>
  <c r="J156" i="3" s="1"/>
  <c r="J103" i="3" s="1"/>
  <c r="F92" i="4"/>
  <c r="BE123" i="4"/>
  <c r="BE125" i="4"/>
  <c r="BE127" i="4"/>
  <c r="BK124" i="4"/>
  <c r="J124" i="4" s="1"/>
  <c r="J99" i="4" s="1"/>
  <c r="BK126" i="4"/>
  <c r="J126" i="4" s="1"/>
  <c r="J100" i="4" s="1"/>
  <c r="E85" i="5"/>
  <c r="J89" i="5"/>
  <c r="F92" i="5"/>
  <c r="BE121" i="5"/>
  <c r="BE123" i="5"/>
  <c r="BE125" i="5"/>
  <c r="F92" i="2"/>
  <c r="BE132" i="2"/>
  <c r="BE138" i="2"/>
  <c r="BE142" i="2"/>
  <c r="BE157" i="2"/>
  <c r="BE161" i="2"/>
  <c r="BE164" i="2"/>
  <c r="BE166" i="2"/>
  <c r="BE170" i="2"/>
  <c r="BE172" i="2"/>
  <c r="BE174" i="2"/>
  <c r="BE176" i="2"/>
  <c r="BE178" i="2"/>
  <c r="BE182" i="2"/>
  <c r="BE187" i="2"/>
  <c r="BE193" i="2"/>
  <c r="BE197" i="2"/>
  <c r="BE202" i="2"/>
  <c r="BE203" i="2"/>
  <c r="BE205" i="2"/>
  <c r="BE210" i="2"/>
  <c r="BE216" i="2"/>
  <c r="BE220" i="2"/>
  <c r="BE222" i="2"/>
  <c r="BE228" i="2"/>
  <c r="BE230" i="2"/>
  <c r="BE234" i="2"/>
  <c r="BE237" i="2"/>
  <c r="BE241" i="2"/>
  <c r="E85" i="3"/>
  <c r="BE130" i="3"/>
  <c r="BE132" i="3"/>
  <c r="BE140" i="3"/>
  <c r="BE143" i="3"/>
  <c r="BE153" i="3"/>
  <c r="BE157" i="3"/>
  <c r="BK126" i="3"/>
  <c r="J126" i="3" s="1"/>
  <c r="J98" i="3" s="1"/>
  <c r="BK158" i="3"/>
  <c r="J158" i="3" s="1"/>
  <c r="J104" i="3" s="1"/>
  <c r="E85" i="4"/>
  <c r="J89" i="4"/>
  <c r="BK122" i="4"/>
  <c r="J122" i="4" s="1"/>
  <c r="J98" i="4" s="1"/>
  <c r="BE122" i="5"/>
  <c r="BE124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J34" i="2"/>
  <c r="AW95" i="1" s="1"/>
  <c r="J34" i="3"/>
  <c r="AW96" i="1" s="1"/>
  <c r="F37" i="3"/>
  <c r="BD96" i="1" s="1"/>
  <c r="F34" i="4"/>
  <c r="BA97" i="1" s="1"/>
  <c r="F37" i="4"/>
  <c r="BD97" i="1" s="1"/>
  <c r="F35" i="2"/>
  <c r="BB95" i="1" s="1"/>
  <c r="F35" i="3"/>
  <c r="BB96" i="1" s="1"/>
  <c r="J34" i="4"/>
  <c r="AW97" i="1" s="1"/>
  <c r="F34" i="5"/>
  <c r="BA98" i="1" s="1"/>
  <c r="F35" i="5"/>
  <c r="BB98" i="1" s="1"/>
  <c r="F37" i="5"/>
  <c r="BD98" i="1" s="1"/>
  <c r="F36" i="2"/>
  <c r="BC95" i="1" s="1"/>
  <c r="F35" i="4"/>
  <c r="BB97" i="1" s="1"/>
  <c r="F34" i="2"/>
  <c r="BA95" i="1" s="1"/>
  <c r="F37" i="2"/>
  <c r="BD95" i="1" s="1"/>
  <c r="F34" i="3"/>
  <c r="BA96" i="1" s="1"/>
  <c r="F36" i="3"/>
  <c r="BC96" i="1" s="1"/>
  <c r="F36" i="4"/>
  <c r="BC97" i="1" s="1"/>
  <c r="J34" i="5"/>
  <c r="AW98" i="1" s="1"/>
  <c r="F36" i="5"/>
  <c r="BC98" i="1" s="1"/>
  <c r="R125" i="3" l="1"/>
  <c r="R124" i="3" s="1"/>
  <c r="T125" i="3"/>
  <c r="T124" i="3" s="1"/>
  <c r="P125" i="3"/>
  <c r="P124" i="3" s="1"/>
  <c r="AU96" i="1" s="1"/>
  <c r="R126" i="2"/>
  <c r="R125" i="2" s="1"/>
  <c r="T126" i="2"/>
  <c r="T125" i="2"/>
  <c r="P126" i="2"/>
  <c r="P125" i="2" s="1"/>
  <c r="AU95" i="1" s="1"/>
  <c r="AU94" i="1" s="1"/>
  <c r="BK126" i="2"/>
  <c r="J126" i="2" s="1"/>
  <c r="J97" i="2" s="1"/>
  <c r="BK151" i="3"/>
  <c r="J151" i="3"/>
  <c r="J101" i="3" s="1"/>
  <c r="BK121" i="4"/>
  <c r="J121" i="4" s="1"/>
  <c r="J97" i="4" s="1"/>
  <c r="BK119" i="5"/>
  <c r="J119" i="5" s="1"/>
  <c r="J97" i="5" s="1"/>
  <c r="BB94" i="1"/>
  <c r="AX94" i="1" s="1"/>
  <c r="J33" i="3"/>
  <c r="AV96" i="1" s="1"/>
  <c r="AT96" i="1" s="1"/>
  <c r="F33" i="4"/>
  <c r="AZ97" i="1" s="1"/>
  <c r="BA94" i="1"/>
  <c r="W30" i="1" s="1"/>
  <c r="J33" i="5"/>
  <c r="AV98" i="1" s="1"/>
  <c r="AT98" i="1" s="1"/>
  <c r="BD94" i="1"/>
  <c r="W33" i="1" s="1"/>
  <c r="J33" i="2"/>
  <c r="AV95" i="1" s="1"/>
  <c r="AT95" i="1" s="1"/>
  <c r="BC94" i="1"/>
  <c r="W32" i="1"/>
  <c r="F33" i="2"/>
  <c r="AZ95" i="1" s="1"/>
  <c r="F33" i="3"/>
  <c r="AZ96" i="1"/>
  <c r="J33" i="4"/>
  <c r="AV97" i="1" s="1"/>
  <c r="AT97" i="1" s="1"/>
  <c r="F33" i="5"/>
  <c r="AZ98" i="1" s="1"/>
  <c r="BK125" i="3" l="1"/>
  <c r="J125" i="3" s="1"/>
  <c r="J97" i="3" s="1"/>
  <c r="BK125" i="2"/>
  <c r="J125" i="2"/>
  <c r="J96" i="2" s="1"/>
  <c r="BK120" i="4"/>
  <c r="J120" i="4" s="1"/>
  <c r="J96" i="4" s="1"/>
  <c r="BK118" i="5"/>
  <c r="J118" i="5" s="1"/>
  <c r="J96" i="5" s="1"/>
  <c r="AZ94" i="1"/>
  <c r="W29" i="1" s="1"/>
  <c r="AW94" i="1"/>
  <c r="AK30" i="1"/>
  <c r="W31" i="1"/>
  <c r="AY94" i="1"/>
  <c r="BK124" i="3" l="1"/>
  <c r="J124" i="3" s="1"/>
  <c r="J96" i="3" s="1"/>
  <c r="J30" i="4"/>
  <c r="AG97" i="1"/>
  <c r="AN97" i="1" s="1"/>
  <c r="AV94" i="1"/>
  <c r="AK29" i="1" s="1"/>
  <c r="J30" i="2"/>
  <c r="AG95" i="1" s="1"/>
  <c r="AN95" i="1" s="1"/>
  <c r="J30" i="5"/>
  <c r="AG98" i="1" s="1"/>
  <c r="AN98" i="1" s="1"/>
  <c r="J39" i="2" l="1"/>
  <c r="J39" i="4"/>
  <c r="J39" i="5"/>
  <c r="AT94" i="1"/>
  <c r="J30" i="3"/>
  <c r="AG96" i="1" s="1"/>
  <c r="AN96" i="1" s="1"/>
  <c r="J39" i="3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<sst xmlns="http://schemas.openxmlformats.org/spreadsheetml/2006/main" count="2707" uniqueCount="561">
  <si>
    <t>Export Komplet</t>
  </si>
  <si>
    <t/>
  </si>
  <si>
    <t>2.0</t>
  </si>
  <si>
    <t>False</t>
  </si>
  <si>
    <t>{94260bab-8c24-4d66-9bf4-14310e6e2726}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</si>
  <si>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</si>
  <si>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</si>
  <si>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</si>
  <si>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</si>
  <si>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</si>
  <si>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</si>
  <si>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</si>
  <si>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</si>
  <si>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</si>
  <si>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</si>
  <si>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</si>
  <si>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Vršovická, odstr. hav. stavu, P10 - č. akce 1000133</t>
  </si>
  <si>
    <t>0,1</t>
  </si>
  <si>
    <t>KSO:</t>
  </si>
  <si>
    <t>CC-CZ:</t>
  </si>
  <si>
    <t>1</t>
  </si>
  <si>
    <t>Místo:</t>
  </si>
  <si>
    <t>Praha 10</t>
  </si>
  <si>
    <t>Datum:</t>
  </si>
  <si>
    <t>1. 3. 2021</t>
  </si>
  <si>
    <t>10</t>
  </si>
  <si>
    <t>100</t>
  </si>
  <si>
    <t>Zadavatel:</t>
  </si>
  <si>
    <t>IČ:</t>
  </si>
  <si>
    <t xml:space="preserve"> TSK hl. m. Prahy a.s.</t>
  </si>
  <si>
    <t>DIČ:</t>
  </si>
  <si>
    <t>Uchazeč:</t>
  </si>
  <si>
    <t>Vyplň údaj</t>
  </si>
  <si>
    <t>Projektant:</t>
  </si>
  <si>
    <t xml:space="preserve"> DIPRO, spol. s 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</si>
  <si>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</si>
  <si>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</si>
  <si>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</si>
  <si>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</si>
  <si>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</si>
  <si>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</si>
  <si>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</si>
  <si>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</si>
  <si>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</si>
  <si>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</si>
  <si>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</si>
  <si>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</si>
  <si>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</si>
  <si>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</si>
  <si>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</si>
  <si>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</si>
  <si>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</si>
  <si>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</si>
  <si>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</si>
  <si>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</si>
  <si>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</si>
  <si>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</si>
  <si>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</si>
  <si>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</si>
  <si>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</si>
  <si>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</si>
  <si>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</si>
  <si>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</si>
  <si>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</si>
  <si>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</si>
  <si>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</si>
  <si>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</si>
  <si>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</si>
  <si>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</si>
  <si>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</si>
  <si>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</si>
  <si>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</si>
  <si>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</si>
  <si>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</si>
  <si>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</si>
  <si>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</si>
  <si>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</si>
  <si>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</si>
  <si>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</si>
  <si>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</si>
  <si>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</si>
  <si>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</si>
  <si>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</si>
  <si>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</si>
  <si>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</si>
  <si>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101 - Komunikace</t>
  </si>
  <si>
    <t>STA</t>
  </si>
  <si>
    <t>{c1102d39-c6bf-412a-bd5c-2abc234f7617}</t>
  </si>
  <si>
    <t>2</t>
  </si>
  <si>
    <t>02</t>
  </si>
  <si>
    <t>SO 110 - Sanace podloží komunikace</t>
  </si>
  <si>
    <t>{3211343b-299f-490b-8fa7-f17f12b6779d}</t>
  </si>
  <si>
    <t>03</t>
  </si>
  <si>
    <t>Náklady na umístění stavby (VRN)</t>
  </si>
  <si>
    <t>{dec9eb19-9691-44db-9dc6-fdb735caef53}</t>
  </si>
  <si>
    <t>04</t>
  </si>
  <si>
    <t>Ostatní náklady</t>
  </si>
  <si>
    <t>{529c6abe-8eb5-4e42-8f7e-d83e5c4909f1}</t>
  </si>
  <si>
    <t>KRYCÍ LIST SOUPISU PRACÍ</t>
  </si>
  <si>
    <t>Objekt:</t>
  </si>
  <si>
    <t>01 - 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</si>
  <si>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</si>
  <si>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</si>
  <si>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</si>
  <si>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</si>
  <si>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</si>
  <si>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</si>
  <si>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</si>
  <si>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</si>
  <si>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</si>
  <si>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</si>
  <si>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</si>
  <si>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</si>
  <si>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</si>
  <si>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</si>
  <si>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</si>
  <si>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</si>
  <si>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</si>
  <si>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</si>
  <si>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</si>
  <si>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</si>
  <si>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</si>
  <si>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</si>
  <si>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</si>
  <si>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</si>
  <si>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</si>
  <si>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</si>
  <si>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</si>
  <si>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</si>
  <si>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</si>
  <si>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</si>
  <si>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</si>
  <si>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</si>
  <si>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</si>
  <si>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</si>
  <si>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</si>
  <si>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</si>
  <si>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2077294586</t>
  </si>
  <si>
    <t>VV</t>
  </si>
  <si>
    <t>120+480 "600 m2, viz. podklad pro rozpočet nákladů SO 101"</t>
  </si>
  <si>
    <t>113107122</t>
  </si>
  <si>
    <t>Odstranění podkladu z kameniva drceného tl 200 mm ručně</t>
  </si>
  <si>
    <t>-884952160</t>
  </si>
  <si>
    <t>600 "600 m2, viz.podklad pro rozpočet nákladů SO 101"</t>
  </si>
  <si>
    <t>3</t>
  </si>
  <si>
    <t>113107132</t>
  </si>
  <si>
    <t>Odstranění podkladu z betonu prostého tl 300 mm ručně</t>
  </si>
  <si>
    <t>1440762146</t>
  </si>
  <si>
    <t>720 "720 m2, viz.podklad pro rozpočet nákladů SO 101"</t>
  </si>
  <si>
    <t>113107146</t>
  </si>
  <si>
    <t>Odstranění podkladu živičného tl 300 mm ručně</t>
  </si>
  <si>
    <t>957103922</t>
  </si>
  <si>
    <t>5</t>
  </si>
  <si>
    <t>113154124</t>
  </si>
  <si>
    <t>Frézování živičného krytu tl 100 mm pruh š 1 m pl do 500 m2 bez překážek v trase</t>
  </si>
  <si>
    <t>-1835459767</t>
  </si>
  <si>
    <t>240+720 "720+240 m2, viz.podklad pro rozpočet nákladů SO 101"</t>
  </si>
  <si>
    <t>6</t>
  </si>
  <si>
    <t>113202111</t>
  </si>
  <si>
    <t>Vytrhání obrub krajníků obrubníků stojatých</t>
  </si>
  <si>
    <t>m</t>
  </si>
  <si>
    <t>363038048</t>
  </si>
  <si>
    <t>130 "130 m, viz.podklad pro rozpočet nákladů SO 101"</t>
  </si>
  <si>
    <t>7</t>
  </si>
  <si>
    <t>113203111</t>
  </si>
  <si>
    <t>Vytrhání obrub z dlažebních kostek</t>
  </si>
  <si>
    <t>-1905896750</t>
  </si>
  <si>
    <t>5 "5 m, viz.podklad pro rozpočet nákladů SO 101"</t>
  </si>
  <si>
    <t>8</t>
  </si>
  <si>
    <t>121112003</t>
  </si>
  <si>
    <t>Sejmutí ornice tl vrstvy do 200 mm ručně</t>
  </si>
  <si>
    <t>-281648319</t>
  </si>
  <si>
    <t>2 "2 m2, viz.podklad pro rozpočet nákladů SO 101"</t>
  </si>
  <si>
    <t>9</t>
  </si>
  <si>
    <t>181311103</t>
  </si>
  <si>
    <t>Rozprostření ornice tl vrstvy do 200 mm v rovině nebo ve svahu do 1:5 ručně</t>
  </si>
  <si>
    <t>55861597</t>
  </si>
  <si>
    <t>M</t>
  </si>
  <si>
    <t>10364101</t>
  </si>
  <si>
    <t>zemina pro terénní úpravy -  ornice</t>
  </si>
  <si>
    <t>t</t>
  </si>
  <si>
    <t>771224286</t>
  </si>
  <si>
    <t>2*1,01*1,2*1,67</t>
  </si>
  <si>
    <t>11</t>
  </si>
  <si>
    <t>181411131</t>
  </si>
  <si>
    <t>Založení parkového trávníku výsevem plochy do 1000 m2 v rovině a ve svahu do 1:5</t>
  </si>
  <si>
    <t>1719734245</t>
  </si>
  <si>
    <t>12</t>
  </si>
  <si>
    <t>00572410</t>
  </si>
  <si>
    <t>osivo směs travní parková</t>
  </si>
  <si>
    <t>kg</t>
  </si>
  <si>
    <t>1032050876</t>
  </si>
  <si>
    <t>2*0,015 "Přepočtené koeficientem množství</t>
  </si>
  <si>
    <t>Zakládání</t>
  </si>
  <si>
    <t>13</t>
  </si>
  <si>
    <t>211571111</t>
  </si>
  <si>
    <t>Výplň odvodňovacích žeber nebo trativodů štěrkopískem tříděným</t>
  </si>
  <si>
    <t>m3</t>
  </si>
  <si>
    <t>715105698</t>
  </si>
  <si>
    <t>1,7 "1,7 m3, viz.podklad pro rozpočet nákladů SO 101"</t>
  </si>
  <si>
    <t>14</t>
  </si>
  <si>
    <t>211571121</t>
  </si>
  <si>
    <t>Výplň odvodňovacích žeber nebo trativodů kamenivem drobným těženým</t>
  </si>
  <si>
    <t>-1997398395</t>
  </si>
  <si>
    <t>12,75 "12,75 m3, viz.podklad pro rozpočet nákladů SO 101"</t>
  </si>
  <si>
    <t>212755214</t>
  </si>
  <si>
    <t>Trativody z drenážních trubek plastových flexibilních D 100 mm bez lože</t>
  </si>
  <si>
    <t>105123929</t>
  </si>
  <si>
    <t>85 "85 m, viz.podklad pro rozpočet nákladů SO 101"</t>
  </si>
  <si>
    <t>16</t>
  </si>
  <si>
    <t>213141111</t>
  </si>
  <si>
    <t>Zřízení vrstvy z geotextilie v rovině nebo ve sklonu do 1:5 š do 3 m</t>
  </si>
  <si>
    <t>747350349</t>
  </si>
  <si>
    <t>136 "136 m2, viz.podklad pro rozpočet nákladů SO 101"</t>
  </si>
  <si>
    <t>17</t>
  </si>
  <si>
    <t>69311008</t>
  </si>
  <si>
    <t>geotextilie tkaná separační, filtrační, výztužná PP pevnost v tahu 40kN/m</t>
  </si>
  <si>
    <t>1835744027</t>
  </si>
  <si>
    <t>136*1,15 "136 m2, 15% ztratné, viz.podklad pro rozpočet nákladů SO 101"</t>
  </si>
  <si>
    <t>Komunikace pozemní</t>
  </si>
  <si>
    <t>18</t>
  </si>
  <si>
    <t>564851111</t>
  </si>
  <si>
    <t>Podklad ze štěrkodrtě ŠD tl 150 mm</t>
  </si>
  <si>
    <t>-366142370</t>
  </si>
  <si>
    <t>600+10 "600+10 m2, viz.podklad pro rozpočet nákladů SO 101"</t>
  </si>
  <si>
    <t>19</t>
  </si>
  <si>
    <t>564871111</t>
  </si>
  <si>
    <t>Podklad ze štěrkodrtě ŠD tl 250 mm</t>
  </si>
  <si>
    <t>1191950045</t>
  </si>
  <si>
    <t>20</t>
  </si>
  <si>
    <t>565166112</t>
  </si>
  <si>
    <t>Asfaltový beton vrstva podkladní ACP 22 (obalované kamenivo OKH) tl 90 mm š do 3 m</t>
  </si>
  <si>
    <t>-749481041</t>
  </si>
  <si>
    <t>567134112</t>
  </si>
  <si>
    <t>Podklad ze směsi stmelené cementem SC C 16/20 (PB II) tl 200 mm</t>
  </si>
  <si>
    <t>1677810683</t>
  </si>
  <si>
    <t>22</t>
  </si>
  <si>
    <t>573191111</t>
  </si>
  <si>
    <t>Postřik infiltrační kationaktivní emulzí v množství 1 kg/m2</t>
  </si>
  <si>
    <t>-2027451927</t>
  </si>
  <si>
    <t>23</t>
  </si>
  <si>
    <t>573211109</t>
  </si>
  <si>
    <t>Postřik živičný spojovací z asfaltu v množství 0,50 kg/m2</t>
  </si>
  <si>
    <t>-280764217</t>
  </si>
  <si>
    <t>168+72+240+720+720 "viz.podklad pro rozpočet nákladů SO 101"</t>
  </si>
  <si>
    <t>24</t>
  </si>
  <si>
    <t>577134131</t>
  </si>
  <si>
    <t>Asfaltový beton vrstva obrusná ACO 11 (ABS) tř. I tl 40 mm š do 3 m z modifikovaného asfaltu</t>
  </si>
  <si>
    <t>-1269831111</t>
  </si>
  <si>
    <t>720+240 "720+240 m2, viz.podklad pro rozpočet nákladů SO 101"</t>
  </si>
  <si>
    <t>25</t>
  </si>
  <si>
    <t>577155132</t>
  </si>
  <si>
    <t>Asfaltový beton vrstva ložní ACL 16 (ABH) tl 60 mm š do 3 m z modifikovaného asfaltu</t>
  </si>
  <si>
    <t>1700517555</t>
  </si>
  <si>
    <t>26</t>
  </si>
  <si>
    <t>596211112</t>
  </si>
  <si>
    <t>Kladení zámkové dlažby komunikací pro pěší tl 60 mm skupiny A pl do 300 m2</t>
  </si>
  <si>
    <t>-615699293</t>
  </si>
  <si>
    <t>600+10  "600+10 m2, viz.podklad pro rozpočet nákladů SO 101"</t>
  </si>
  <si>
    <t>27</t>
  </si>
  <si>
    <t>59245015</t>
  </si>
  <si>
    <t>dlažba zámková tvaru I 200x165x60mm přírodní</t>
  </si>
  <si>
    <t>-1743285169</t>
  </si>
  <si>
    <t>600*1,01 "viz.podklad pro rozpočet nákladů SO 101, vč. ztratného"</t>
  </si>
  <si>
    <t>28</t>
  </si>
  <si>
    <t>59245222</t>
  </si>
  <si>
    <t>dlažba zámková tvaru I základní pro nevidomé 196x161x60mm barevná</t>
  </si>
  <si>
    <t>-1643034852</t>
  </si>
  <si>
    <t>10*1,03 "10 m2, viz.podklad pro rozpočet nákladů SO 101, vč. ztratného"</t>
  </si>
  <si>
    <t>Trubní vedení</t>
  </si>
  <si>
    <t>29</t>
  </si>
  <si>
    <t>899101211</t>
  </si>
  <si>
    <t>Demontáž poklopů litinových nebo ocelových včetně rámů hmotnosti do 50 kg</t>
  </si>
  <si>
    <t>kus</t>
  </si>
  <si>
    <t>1665002373</t>
  </si>
  <si>
    <t>3+1 "viz.podklad pro rozpočet nákladů SO 101"</t>
  </si>
  <si>
    <t>30</t>
  </si>
  <si>
    <t>899102211</t>
  </si>
  <si>
    <t>Demontáž poklopů litinových nebo ocelových včetně rámů hmotnosti přes 50 do 100 kg</t>
  </si>
  <si>
    <t>1347252620</t>
  </si>
  <si>
    <t>6 "viz.podklad pro rozpočet nákladů SO 101"</t>
  </si>
  <si>
    <t>31</t>
  </si>
  <si>
    <t>899104112</t>
  </si>
  <si>
    <t>Osazení poklopů litinových nebo ocelových včetně rámů pro třídu zatížení D400, E600</t>
  </si>
  <si>
    <t>1168807404</t>
  </si>
  <si>
    <t>32</t>
  </si>
  <si>
    <t>28661935</t>
  </si>
  <si>
    <t>poklop šachtový litinový  DN 600 pro třídu zatížení D400</t>
  </si>
  <si>
    <t>1370992774</t>
  </si>
  <si>
    <t>6"viz.podklad pro rozpočet nákladů SO 101"</t>
  </si>
  <si>
    <t>33</t>
  </si>
  <si>
    <t>899401112</t>
  </si>
  <si>
    <t>Osazení poklopů litinových šoupátkových</t>
  </si>
  <si>
    <t>964084901</t>
  </si>
  <si>
    <t>34</t>
  </si>
  <si>
    <t>42291352</t>
  </si>
  <si>
    <t>poklop litinový šoupátkový pro zemní soupravy osazení do terénu a do vozovky</t>
  </si>
  <si>
    <t>-445411111</t>
  </si>
  <si>
    <t>3+1</t>
  </si>
  <si>
    <t>Ostatní konstrukce a práce, bourání</t>
  </si>
  <si>
    <t>35</t>
  </si>
  <si>
    <t>915111112</t>
  </si>
  <si>
    <t>Vodorovné dopravní značení dělící čáry souvislé š 125 mm retroreflexní bílá barva</t>
  </si>
  <si>
    <t>452441667</t>
  </si>
  <si>
    <t>40+50+65+7 "viz.podklad pro rozpočet nákladů SO 101"</t>
  </si>
  <si>
    <t>36</t>
  </si>
  <si>
    <t>915121122</t>
  </si>
  <si>
    <t>Vodorovné dopravní značení vodící čáry přerušované š 250 mm retroreflexní bílá barva</t>
  </si>
  <si>
    <t>-878642278</t>
  </si>
  <si>
    <t>37</t>
  </si>
  <si>
    <t>915131112</t>
  </si>
  <si>
    <t>Vodorovné dopravní značení přechody pro chodce, šipky, symboly retroreflexní bílá barva</t>
  </si>
  <si>
    <t>-926514596</t>
  </si>
  <si>
    <t>30+115+6*1,5+1*2*1,5+12*0,85*2,65 "viz.podklad pro rozpočet nákladů SO 101"</t>
  </si>
  <si>
    <t>38</t>
  </si>
  <si>
    <t>915211112</t>
  </si>
  <si>
    <t>Vodorovné dopravní značení dělící čáry souvislé š 125 mm retroreflexní bílý plast</t>
  </si>
  <si>
    <t>421309829</t>
  </si>
  <si>
    <t>39</t>
  </si>
  <si>
    <t>915221122</t>
  </si>
  <si>
    <t>Vodorovné dopravní značení vodící čáry přerušované š 250 mm retroreflexní bílý plast</t>
  </si>
  <si>
    <t>-879482936</t>
  </si>
  <si>
    <t>40</t>
  </si>
  <si>
    <t>915231112</t>
  </si>
  <si>
    <t>Vodorovné dopravní značení přechody pro chodce, šipky, symboly retroreflexní bílý plast</t>
  </si>
  <si>
    <t>-568533720</t>
  </si>
  <si>
    <t>41</t>
  </si>
  <si>
    <t>915611111</t>
  </si>
  <si>
    <t>Předznačení vodorovného liniového značení</t>
  </si>
  <si>
    <t>244210320</t>
  </si>
  <si>
    <t>197 "viz.VDZ čáry"</t>
  </si>
  <si>
    <t>42</t>
  </si>
  <si>
    <t>915621111</t>
  </si>
  <si>
    <t>Předznačení vodorovného plošného značení</t>
  </si>
  <si>
    <t>-133065383</t>
  </si>
  <si>
    <t>184,03 "viz. VDZ symboly"</t>
  </si>
  <si>
    <t>43</t>
  </si>
  <si>
    <t>916111112</t>
  </si>
  <si>
    <t>Osazení obruby z velkých kostek bez boční opěry do lože z betonu prostého</t>
  </si>
  <si>
    <t>-771403866</t>
  </si>
  <si>
    <t>44</t>
  </si>
  <si>
    <t>58381008</t>
  </si>
  <si>
    <t>kostka dlažební žula velká 15/17</t>
  </si>
  <si>
    <t>-1388312490</t>
  </si>
  <si>
    <t>5*0,16 "5 m, š: 0,16 m, viz.podklad pro rozpočet nákladů SO 101"</t>
  </si>
  <si>
    <t>45</t>
  </si>
  <si>
    <t>916241213</t>
  </si>
  <si>
    <t>Osazení obrubníku kamenného stojatého s boční opěrou do lože z betonu prostého</t>
  </si>
  <si>
    <t>-1052737093</t>
  </si>
  <si>
    <t>120+4+3 "viz.podklad pro rozpočet nákladů SO 101"</t>
  </si>
  <si>
    <t>46</t>
  </si>
  <si>
    <t>58380005</t>
  </si>
  <si>
    <t>obrubník kamenný žulový přímý 200x250mm</t>
  </si>
  <si>
    <t>2073788089</t>
  </si>
  <si>
    <t>124 "124 m, viz.podklad pro rozpočet nákladů SO 101"</t>
  </si>
  <si>
    <t>47</t>
  </si>
  <si>
    <t>58380436</t>
  </si>
  <si>
    <t>obrubník kamenný žulový obloukový R 3-5m 200x250mm</t>
  </si>
  <si>
    <t>23348601</t>
  </si>
  <si>
    <t>3 "3 m, viz.podklad pro rozpočet nákladů SO 101"</t>
  </si>
  <si>
    <t>48</t>
  </si>
  <si>
    <t>919112221</t>
  </si>
  <si>
    <t>Řezání spár pro vytvoření komůrky š 15 mm hl 20 mm pro těsnící zálivku v živičném krytu</t>
  </si>
  <si>
    <t>1649926380</t>
  </si>
  <si>
    <t>260 "260 m, viz.podklad pro rozpočet nákladů SO 101"</t>
  </si>
  <si>
    <t>49</t>
  </si>
  <si>
    <t>919121121</t>
  </si>
  <si>
    <t>Těsnění spár zálivkou za studena pro komůrky š 15 mm hl 25 mm s těsnicím profilem</t>
  </si>
  <si>
    <t>-1670320999</t>
  </si>
  <si>
    <t>260 "viz. řezání spár"</t>
  </si>
  <si>
    <t>50</t>
  </si>
  <si>
    <t>919721202</t>
  </si>
  <si>
    <t>Geomříž pro vyztužení asfaltového povrchu z PP s geotextilií</t>
  </si>
  <si>
    <t>150071378</t>
  </si>
  <si>
    <t>168 "168 m2, viz.podklad pro rozpočet nákladů SO 101"</t>
  </si>
  <si>
    <t>51</t>
  </si>
  <si>
    <t>919735111</t>
  </si>
  <si>
    <t>Řezání stávajícího živičného krytu hl do 50 mm</t>
  </si>
  <si>
    <t>1946047535</t>
  </si>
  <si>
    <t>260 "viz. řezání spar"</t>
  </si>
  <si>
    <t>52</t>
  </si>
  <si>
    <t>979024443</t>
  </si>
  <si>
    <t>Očištění vybouraných obrubníků a krajníků silničních</t>
  </si>
  <si>
    <t>1778266575</t>
  </si>
  <si>
    <t>53</t>
  </si>
  <si>
    <t>979071111</t>
  </si>
  <si>
    <t>Očištění dlažebních kostek velkých s původním spárováním kamenivem těženým</t>
  </si>
  <si>
    <t>1358803584</t>
  </si>
  <si>
    <t>5*0,16 "5 m, viz.podklad pro rozpočet nákladů SO 101"</t>
  </si>
  <si>
    <t>997</t>
  </si>
  <si>
    <t>Přesun sutě</t>
  </si>
  <si>
    <t>54</t>
  </si>
  <si>
    <t>997221551</t>
  </si>
  <si>
    <t>Vodorovná doprava suti ze sypkých materiálů do 1 km</t>
  </si>
  <si>
    <t>282063544</t>
  </si>
  <si>
    <t>156+174+450+510,48+245,76</t>
  </si>
  <si>
    <t>55</t>
  </si>
  <si>
    <t>997221559</t>
  </si>
  <si>
    <t>Příplatek ZKD 1 km u vodorovné dopravy suti ze sypkých materiálů</t>
  </si>
  <si>
    <t>-60934813</t>
  </si>
  <si>
    <t>1536,24*14 "přesun na def.skládku"</t>
  </si>
  <si>
    <t>56</t>
  </si>
  <si>
    <t>997221561</t>
  </si>
  <si>
    <t>Vodorovná doprava suti z kusových materiálů do 1 km</t>
  </si>
  <si>
    <t>1645828088</t>
  </si>
  <si>
    <t>26,65+0,575 "kostky, obruby"</t>
  </si>
  <si>
    <t>57</t>
  </si>
  <si>
    <t>997221569</t>
  </si>
  <si>
    <t>Příplatek ZKD 1 km u vodorovné dopravy suti z kusových materiálů</t>
  </si>
  <si>
    <t>2145296957</t>
  </si>
  <si>
    <t>27,225*14 "přesun na def.skládku"</t>
  </si>
  <si>
    <t>998</t>
  </si>
  <si>
    <t>Přesun hmot</t>
  </si>
  <si>
    <t>58</t>
  </si>
  <si>
    <t>998225111</t>
  </si>
  <si>
    <t>Přesun hmot pro pozemní komunikace s krytem z kamene, monolitickým betonovým nebo živičným</t>
  </si>
  <si>
    <t>554693076</t>
  </si>
  <si>
    <t>OST</t>
  </si>
  <si>
    <t>Ostatní</t>
  </si>
  <si>
    <t>59</t>
  </si>
  <si>
    <t>997221645</t>
  </si>
  <si>
    <t>Poplatek za uložení na skládce (skládkovné) odpadu asfaltového bez dehtu kód odpadu 17 03 02</t>
  </si>
  <si>
    <t>512</t>
  </si>
  <si>
    <t>2028711478</t>
  </si>
  <si>
    <t>585,9 "živice"</t>
  </si>
  <si>
    <t>02 - SO 110 - Sanace podloží komunikace</t>
  </si>
  <si>
    <t xml:space="preserve">    9 - Ostatní konstrukce a práce-bourání</t>
  </si>
  <si>
    <t xml:space="preserve">      997 - Přesun sutě</t>
  </si>
  <si>
    <t xml:space="preserve">      99 - Přesuny hmot a sutí</t>
  </si>
  <si>
    <t>113107124</t>
  </si>
  <si>
    <t>Odstranění podkladu z kameniva drceného tl 400 mm ručně</t>
  </si>
  <si>
    <t>2114662780</t>
  </si>
  <si>
    <t>720 "viz. podklad pro rozpočet nákladů SO 110"</t>
  </si>
  <si>
    <t>224311114</t>
  </si>
  <si>
    <t>Vrty maloprofilové D do 156 mm úklon do 45° hl do 25 m hor. III a IV</t>
  </si>
  <si>
    <t>1936440928</t>
  </si>
  <si>
    <t>355*3 "počet vrtů: 355 ks, hloubka  vrtu 3,0 m; viz. podklad pro rozpočet nákladů SO 110 a D.1.1 - TZ a D.1.2.8"</t>
  </si>
  <si>
    <t>281604121</t>
  </si>
  <si>
    <t>Injektování aktivovanými směsmi nízkotlaké sestupné tlakem do 0,6 MPa</t>
  </si>
  <si>
    <t>hod</t>
  </si>
  <si>
    <t>1458628048</t>
  </si>
  <si>
    <t>355*0,6 "počet vrtů: 355 ks, spotřeba směsi na sanace: 0,6 m3/vrt, podklad pro rozpočet nákladů SO 110"</t>
  </si>
  <si>
    <t>5*60/1000 "rychlost injektování 5 l/min, přepočet na hod"</t>
  </si>
  <si>
    <t xml:space="preserve">213/0,3 </t>
  </si>
  <si>
    <t>245517601a</t>
  </si>
  <si>
    <t>hmota injektážní z povrchu</t>
  </si>
  <si>
    <t>1360952581</t>
  </si>
  <si>
    <t>355*0,6 "počet vrtů: 355 ks, spotřeba směsi na sanace: 0,6 m3/vrt; viz. D.1.1 - TZ a D.1.2.8"</t>
  </si>
  <si>
    <t>Mezisoučet</t>
  </si>
  <si>
    <t>213*1,7 "přepočet na t (koef. 1,7)"</t>
  </si>
  <si>
    <t>282791121</t>
  </si>
  <si>
    <t>Injektážní trubky z PVC hladké vnitřní D 25 až 50 mm manžetové</t>
  </si>
  <si>
    <t>753540819</t>
  </si>
  <si>
    <t>355*2,5 "počet vrtů: 355 ks, délka trubky 2,5 m, viz. podklad pro rozpočet nákladů SO 110"</t>
  </si>
  <si>
    <t>564751114</t>
  </si>
  <si>
    <t>Podklad z kameniva hrubého drceného vel. 32-63 mm tl 180 mm</t>
  </si>
  <si>
    <t>-973189216</t>
  </si>
  <si>
    <t>720*2"2x 180 mm,720 m2, viz. podklad pro rozpočet nákladů SO 110"</t>
  </si>
  <si>
    <t>564831111</t>
  </si>
  <si>
    <t>Podklad ze štěrkodrtě ŠD tl 100 mm</t>
  </si>
  <si>
    <t>2036020020</t>
  </si>
  <si>
    <t>720 "720 m2, viz. podklad pro rozpočet nákladů SO 110"</t>
  </si>
  <si>
    <t>Podklad ze štěrkodrtě  vel. 32 - 64 ŠD tl 150 mm</t>
  </si>
  <si>
    <t>616590386</t>
  </si>
  <si>
    <t>720*2 "2x 150 mm,720 m2, viz. podklad pro rozpočet nákladů SO 110"</t>
  </si>
  <si>
    <t>566201111</t>
  </si>
  <si>
    <t>Úprava krytu z kameniva drceného pro nový kryt s doplněním kameniva drceného do 0,04 m3/m2</t>
  </si>
  <si>
    <t>1209392560</t>
  </si>
  <si>
    <t>720 "úprava stáv.krytu 720 m2, viz. podklad pro rozpočet nákladů SO 110"</t>
  </si>
  <si>
    <t>Ostatní konstrukce a práce-bourání</t>
  </si>
  <si>
    <t>-2021753965</t>
  </si>
  <si>
    <t>1356825360</t>
  </si>
  <si>
    <t>417,6*14 "přesun na def.skládku"</t>
  </si>
  <si>
    <t>99</t>
  </si>
  <si>
    <t>Přesuny hmot a sutí</t>
  </si>
  <si>
    <t>998271201</t>
  </si>
  <si>
    <t>Přesun hmot pro kanalizace hloubené zděné otevřený výkop</t>
  </si>
  <si>
    <t>-1647336125</t>
  </si>
  <si>
    <t>171201231</t>
  </si>
  <si>
    <t>Poplatek za uložení zeminy a kamení na recyklační skládce (skládkovné) kód odpadu 17 05 04</t>
  </si>
  <si>
    <t>2106828274</t>
  </si>
  <si>
    <t>417,6 "kamenivo"</t>
  </si>
  <si>
    <t>03 - Náklady na umístění stavby (VRN)</t>
  </si>
  <si>
    <t>Ceny jsou včetně případného prořezu a ztratného. Je-li v názvu položky v kontrolním rozpočtu nebo v soupisu prací uvedena v kolonce "Popis" obchodní značka jakéhokoliv materiálu, výrobku nebo technologie, má tento název pouze informativní charakter. Pro oceňování a následně pro realizaci je možné použít i jiný materiál, výrobek nebo technologie, se srovnatelnými nebo lepšími užitnými vlastnostmi, které odpovídají požadavkům dokumentace.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</si>
  <si>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</si>
  <si>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</si>
  <si>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</si>
  <si>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</si>
  <si>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</si>
  <si>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</si>
  <si>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</si>
  <si>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</si>
  <si>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030001000a</t>
  </si>
  <si>
    <t>Kč</t>
  </si>
  <si>
    <t>1024</t>
  </si>
  <si>
    <t>-194577354</t>
  </si>
  <si>
    <t>VRN6</t>
  </si>
  <si>
    <t>Územní vlivy</t>
  </si>
  <si>
    <t>060001000a</t>
  </si>
  <si>
    <t>1903774733</t>
  </si>
  <si>
    <t>VRN7</t>
  </si>
  <si>
    <t>Provozní vlivy</t>
  </si>
  <si>
    <t>070001000a</t>
  </si>
  <si>
    <t>88254463</t>
  </si>
  <si>
    <t>04 - Ostatní náklady</t>
  </si>
  <si>
    <t>Ostatní - Ostatní</t>
  </si>
  <si>
    <t xml:space="preserve">    ON - Ostatní náklady</t>
  </si>
  <si>
    <t>ON</t>
  </si>
  <si>
    <t>034401400a</t>
  </si>
  <si>
    <t>Geodetické práce před výstavbou, vytýčení sítí</t>
  </si>
  <si>
    <t>262144</t>
  </si>
  <si>
    <t>350443180</t>
  </si>
  <si>
    <t>034401500a</t>
  </si>
  <si>
    <t>Kopané sondy pro ověření polohy IS (ručně, hl. 3m)</t>
  </si>
  <si>
    <t>-1040737923</t>
  </si>
  <si>
    <t>034401600a</t>
  </si>
  <si>
    <t>Geodetické práce při provádění stavby</t>
  </si>
  <si>
    <t>722315378</t>
  </si>
  <si>
    <t>034401700a</t>
  </si>
  <si>
    <t>Geodetické práce po výstavbě</t>
  </si>
  <si>
    <t>39240122</t>
  </si>
  <si>
    <t>034401800a</t>
  </si>
  <si>
    <t>Dokumentace pro provádění stavby</t>
  </si>
  <si>
    <t>187675270</t>
  </si>
  <si>
    <t>034401900a</t>
  </si>
  <si>
    <t>Dokumentace skutečného provedení stavby</t>
  </si>
  <si>
    <t>720980310</t>
  </si>
  <si>
    <t>034402000a</t>
  </si>
  <si>
    <t>Monitoring sklepních prostor po dobu injektáže krajních vrtů</t>
  </si>
  <si>
    <t>2119503816</t>
  </si>
  <si>
    <t>034402100a</t>
  </si>
  <si>
    <t>Kamerový průzkum pro ověření polohy přípojek UV</t>
  </si>
  <si>
    <t>-330628085</t>
  </si>
  <si>
    <t>034402200a</t>
  </si>
  <si>
    <t>Kamerový průzkum po provedení sanačních prací</t>
  </si>
  <si>
    <t>757755418</t>
  </si>
  <si>
    <t>034402300a</t>
  </si>
  <si>
    <t>Geologický, geotechnický dohled, kontrola únosnosti podloží a zemní pláně</t>
  </si>
  <si>
    <t>2047003878</t>
  </si>
  <si>
    <t>034402400a</t>
  </si>
  <si>
    <t>Kontrola účinnosti injektáže geofyz.metodami, mikrogravimetrie</t>
  </si>
  <si>
    <t>-664873883</t>
  </si>
  <si>
    <t>034402500a</t>
  </si>
  <si>
    <t>Zajištění stability trakčních stožárů TT pomocí napínacích drátů k beton.blokům</t>
  </si>
  <si>
    <t>-1082428515</t>
  </si>
  <si>
    <t>034402600a</t>
  </si>
  <si>
    <t>Zabezpečení stožáru VO</t>
  </si>
  <si>
    <t>1433620804</t>
  </si>
  <si>
    <t>034402700a</t>
  </si>
  <si>
    <t>Vypracování, projednání a zajištění DIR</t>
  </si>
  <si>
    <t>-1732003309</t>
  </si>
  <si>
    <t>034402800a</t>
  </si>
  <si>
    <t>Měření TT</t>
  </si>
  <si>
    <t>2035567563</t>
  </si>
  <si>
    <t>034402900a</t>
  </si>
  <si>
    <t>Pasportizace objektů</t>
  </si>
  <si>
    <t>674067960</t>
  </si>
  <si>
    <t>034403000a</t>
  </si>
  <si>
    <t xml:space="preserve">Náklady na dopravní značení vč. zpracování DIO, odmontování, odpojení a zpětná montáž výložníku SSZ, zapojení, revize </t>
  </si>
  <si>
    <t>960076764</t>
  </si>
  <si>
    <t>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</si>
</sst>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9" fontId="0" fillId="0" borderId="0" xfId="0" applyNumberFormat="1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97" workbookViewId="0">
      <selection activeCell="K6" sqref="K6:AO6"/>
    </sheetView>
  </sheetViews>
  <sheetFormatPr defaultRowHeight="11.25"/>
  <cols>
    <col min="1" max="1" width="8.83203125" style="1" customWidth="1"/>
    <col min="2" max="2" width="1.6640625" style="1" customWidth="1"/>
    <col min="3" max="3" width="4.5" style="1" customWidth="1"/>
    <col min="4" max="11" width="2.83203125" style="1" customWidth="1"/>
    <col min="12" max="12" width="3.5" style="1" customWidth="1"/>
    <col min="13" max="33" width="2.83203125" style="1" customWidth="1"/>
    <col min="34" max="34" width="3.5" style="1" customWidth="1"/>
    <col min="35" max="35" width="42.33203125" style="1" customWidth="1"/>
    <col min="36" max="37" width="2.5" style="1" customWidth="1"/>
    <col min="38" max="38" width="8.83203125" style="1" customWidth="1"/>
    <col min="39" max="39" width="3.5" style="1" customWidth="1"/>
    <col min="40" max="40" width="14.33203125" style="1" customWidth="1"/>
    <col min="41" max="41" width="8" style="1" customWidth="1"/>
    <col min="42" max="42" width="4.5" style="1" customWidth="1"/>
    <col min="43" max="43" width="16.6640625" style="1" hidden="1" customWidth="1"/>
    <col min="44" max="44" width="14.5" style="1" customWidth="1"/>
    <col min="45" max="47" width="27.6640625" style="1" hidden="1" customWidth="1"/>
    <col min="48" max="49" width="23.1640625" style="1" hidden="1" customWidth="1"/>
    <col min="50" max="51" width="26.6640625" style="1" hidden="1" customWidth="1"/>
    <col min="52" max="52" width="23.1640625" style="1" hidden="1" customWidth="1"/>
    <col min="53" max="53" width="20.5" style="1" hidden="1" customWidth="1"/>
    <col min="54" max="54" width="26.6640625" style="1" hidden="1" customWidth="1"/>
    <col min="55" max="55" width="23.1640625" style="1" hidden="1" customWidth="1"/>
    <col min="56" max="56" width="20.5" style="1" hidden="1" customWidth="1"/>
    <col min="57" max="57" width="71.1640625" style="1" customWidth="1"/>
    <col min="71" max="91" width="9.1640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19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228" t="s">
        <v>560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19"/>
      <c r="BE5" s="225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30" t="s">
        <v>16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9"/>
      <c r="BE6" s="226"/>
      <c r="BS6" s="16" t="s">
        <v>17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26"/>
      <c r="BS7" s="16" t="s">
        <v>20</v>
      </c>
    </row>
    <row r="8" spans="1:74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26"/>
      <c r="BS8" s="16" t="s">
        <v>25</v>
      </c>
    </row>
    <row r="9" spans="1:74" s="1" customFormat="1" ht="14.45" customHeight="1">
      <c r="B9" s="19"/>
      <c r="AR9" s="19"/>
      <c r="BE9" s="226"/>
      <c r="BS9" s="16" t="s">
        <v>26</v>
      </c>
    </row>
    <row r="10" spans="1:74" s="1" customFormat="1" ht="12" customHeight="1">
      <c r="B10" s="19"/>
      <c r="D10" s="26" t="s">
        <v>27</v>
      </c>
      <c r="AK10" s="26" t="s">
        <v>28</v>
      </c>
      <c r="AN10" s="24" t="s">
        <v>1</v>
      </c>
      <c r="AR10" s="19"/>
      <c r="BE10" s="226"/>
      <c r="BS10" s="16" t="s">
        <v>17</v>
      </c>
    </row>
    <row r="11" spans="1:74" s="1" customFormat="1" ht="18.399999999999999" customHeight="1">
      <c r="B11" s="19"/>
      <c r="E11" s="24" t="s">
        <v>29</v>
      </c>
      <c r="AK11" s="26" t="s">
        <v>30</v>
      </c>
      <c r="AN11" s="24" t="s">
        <v>1</v>
      </c>
      <c r="AR11" s="19"/>
      <c r="BE11" s="226"/>
      <c r="BS11" s="16" t="s">
        <v>17</v>
      </c>
    </row>
    <row r="12" spans="1:74" s="1" customFormat="1" ht="6.95" customHeight="1">
      <c r="B12" s="19"/>
      <c r="AR12" s="19"/>
      <c r="BE12" s="226"/>
      <c r="BS12" s="16" t="s">
        <v>17</v>
      </c>
    </row>
    <row r="13" spans="1:74" s="1" customFormat="1" ht="12" customHeight="1">
      <c r="B13" s="19"/>
      <c r="D13" s="26" t="s">
        <v>31</v>
      </c>
      <c r="AK13" s="26" t="s">
        <v>28</v>
      </c>
      <c r="AN13" s="28" t="s">
        <v>32</v>
      </c>
      <c r="AR13" s="19"/>
      <c r="BE13" s="226"/>
      <c r="BS13" s="16" t="s">
        <v>17</v>
      </c>
    </row>
    <row r="14" spans="1:74" ht="12.75">
      <c r="B14" s="19"/>
      <c r="E14" s="231" t="s">
        <v>32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6" t="s">
        <v>30</v>
      </c>
      <c r="AN14" s="28" t="s">
        <v>32</v>
      </c>
      <c r="AR14" s="19"/>
      <c r="BE14" s="226"/>
      <c r="BS14" s="16" t="s">
        <v>17</v>
      </c>
    </row>
    <row r="15" spans="1:74" s="1" customFormat="1" ht="6.95" customHeight="1">
      <c r="B15" s="19"/>
      <c r="AR15" s="19"/>
      <c r="BE15" s="226"/>
      <c r="BS15" s="16" t="s">
        <v>3</v>
      </c>
    </row>
    <row r="16" spans="1:74" s="1" customFormat="1" ht="12" customHeight="1">
      <c r="B16" s="19"/>
      <c r="D16" s="26" t="s">
        <v>33</v>
      </c>
      <c r="AK16" s="26" t="s">
        <v>28</v>
      </c>
      <c r="AN16" s="24" t="s">
        <v>1</v>
      </c>
      <c r="AR16" s="19"/>
      <c r="BE16" s="226"/>
      <c r="BS16" s="16" t="s">
        <v>3</v>
      </c>
    </row>
    <row r="17" spans="1:71" s="1" customFormat="1" ht="18.399999999999999" customHeight="1">
      <c r="B17" s="19"/>
      <c r="E17" s="24" t="s">
        <v>34</v>
      </c>
      <c r="AK17" s="26" t="s">
        <v>30</v>
      </c>
      <c r="AN17" s="24" t="s">
        <v>1</v>
      </c>
      <c r="AR17" s="19"/>
      <c r="BE17" s="226"/>
      <c r="BS17" s="16" t="s">
        <v>35</v>
      </c>
    </row>
    <row r="18" spans="1:71" s="1" customFormat="1" ht="6.95" customHeight="1">
      <c r="B18" s="19"/>
      <c r="AR18" s="19"/>
      <c r="BE18" s="226"/>
      <c r="BS18" s="16" t="s">
        <v>20</v>
      </c>
    </row>
    <row r="19" spans="1:71" s="1" customFormat="1" ht="12" customHeight="1">
      <c r="B19" s="19"/>
      <c r="D19" s="26" t="s">
        <v>36</v>
      </c>
      <c r="AK19" s="26" t="s">
        <v>28</v>
      </c>
      <c r="AN19" s="24" t="s">
        <v>1</v>
      </c>
      <c r="AR19" s="19"/>
      <c r="BE19" s="226"/>
      <c r="BS19" s="16" t="s">
        <v>6</v>
      </c>
    </row>
    <row r="20" spans="1:71" s="1" customFormat="1" ht="18.399999999999999" customHeight="1">
      <c r="B20" s="19"/>
      <c r="E20" s="24" t="s">
        <v>37</v>
      </c>
      <c r="AK20" s="26" t="s">
        <v>30</v>
      </c>
      <c r="AN20" s="24" t="s">
        <v>1</v>
      </c>
      <c r="AR20" s="19"/>
      <c r="BE20" s="226"/>
      <c r="BS20" s="16" t="s">
        <v>35</v>
      </c>
    </row>
    <row r="21" spans="1:71" s="1" customFormat="1" ht="6.95" customHeight="1">
      <c r="B21" s="19"/>
      <c r="AR21" s="19"/>
      <c r="BE21" s="226"/>
    </row>
    <row r="22" spans="1:71" s="1" customFormat="1" ht="12" customHeight="1">
      <c r="B22" s="19"/>
      <c r="D22" s="26" t="s">
        <v>38</v>
      </c>
      <c r="AR22" s="19"/>
      <c r="BE22" s="226"/>
    </row>
    <row r="23" spans="1:71" s="1" customFormat="1" ht="14.45" customHeight="1">
      <c r="B23" s="19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9"/>
      <c r="BE23" s="226"/>
    </row>
    <row r="24" spans="1:71" s="1" customFormat="1" ht="6.95" customHeight="1">
      <c r="B24" s="19"/>
      <c r="AR24" s="19"/>
      <c r="BE24" s="226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6"/>
    </row>
    <row r="26" spans="1:71" s="2" customFormat="1" ht="25.9" customHeight="1">
      <c r="A26" s="31"/>
      <c r="B26" s="32"/>
      <c r="C26" s="31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6">
        <f>ROUND(AG94,0)</f>
        <v>0</v>
      </c>
      <c r="AL26" s="217"/>
      <c r="AM26" s="217"/>
      <c r="AN26" s="217"/>
      <c r="AO26" s="217"/>
      <c r="AP26" s="31"/>
      <c r="AQ26" s="31"/>
      <c r="AR26" s="32"/>
      <c r="BE26" s="226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6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8" t="s">
        <v>40</v>
      </c>
      <c r="M28" s="218"/>
      <c r="N28" s="218"/>
      <c r="O28" s="218"/>
      <c r="P28" s="218"/>
      <c r="Q28" s="31"/>
      <c r="R28" s="31"/>
      <c r="S28" s="31"/>
      <c r="T28" s="31"/>
      <c r="U28" s="31"/>
      <c r="V28" s="31"/>
      <c r="W28" s="218" t="s">
        <v>41</v>
      </c>
      <c r="X28" s="218"/>
      <c r="Y28" s="218"/>
      <c r="Z28" s="218"/>
      <c r="AA28" s="218"/>
      <c r="AB28" s="218"/>
      <c r="AC28" s="218"/>
      <c r="AD28" s="218"/>
      <c r="AE28" s="218"/>
      <c r="AF28" s="31"/>
      <c r="AG28" s="31"/>
      <c r="AH28" s="31"/>
      <c r="AI28" s="31"/>
      <c r="AJ28" s="31"/>
      <c r="AK28" s="218" t="s">
        <v>42</v>
      </c>
      <c r="AL28" s="218"/>
      <c r="AM28" s="218"/>
      <c r="AN28" s="218"/>
      <c r="AO28" s="218"/>
      <c r="AP28" s="31"/>
      <c r="AQ28" s="31"/>
      <c r="AR28" s="32"/>
      <c r="BE28" s="226"/>
    </row>
    <row r="29" spans="1:71" s="3" customFormat="1" ht="14.45" customHeight="1">
      <c r="B29" s="36"/>
      <c r="D29" s="26" t="s">
        <v>43</v>
      </c>
      <c r="F29" s="26" t="s">
        <v>44</v>
      </c>
      <c r="L29" s="212">
        <v>0.21</v>
      </c>
      <c r="M29" s="211"/>
      <c r="N29" s="211"/>
      <c r="O29" s="211"/>
      <c r="P29" s="211"/>
      <c r="W29" s="210">
        <f>ROUND(AZ94, 0)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0)</f>
        <v>0</v>
      </c>
      <c r="AL29" s="211"/>
      <c r="AM29" s="211"/>
      <c r="AN29" s="211"/>
      <c r="AO29" s="211"/>
      <c r="AR29" s="36"/>
      <c r="BE29" s="227"/>
    </row>
    <row r="30" spans="1:71" s="3" customFormat="1" ht="14.45" customHeight="1">
      <c r="B30" s="36"/>
      <c r="F30" s="26" t="s">
        <v>45</v>
      </c>
      <c r="L30" s="212">
        <v>0.15</v>
      </c>
      <c r="M30" s="211"/>
      <c r="N30" s="211"/>
      <c r="O30" s="211"/>
      <c r="P30" s="211"/>
      <c r="W30" s="210">
        <f>ROUND(BA94, 0)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0)</f>
        <v>0</v>
      </c>
      <c r="AL30" s="211"/>
      <c r="AM30" s="211"/>
      <c r="AN30" s="211"/>
      <c r="AO30" s="211"/>
      <c r="AR30" s="36"/>
      <c r="BE30" s="227"/>
    </row>
    <row r="31" spans="1:71" s="3" customFormat="1" ht="14.45" hidden="1" customHeight="1">
      <c r="B31" s="36"/>
      <c r="F31" s="26" t="s">
        <v>46</v>
      </c>
      <c r="L31" s="212">
        <v>0.21</v>
      </c>
      <c r="M31" s="211"/>
      <c r="N31" s="211"/>
      <c r="O31" s="211"/>
      <c r="P31" s="211"/>
      <c r="W31" s="210">
        <f>ROUND(BB94, 0)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6"/>
      <c r="BE31" s="227"/>
    </row>
    <row r="32" spans="1:71" s="3" customFormat="1" ht="14.45" hidden="1" customHeight="1">
      <c r="B32" s="36"/>
      <c r="F32" s="26" t="s">
        <v>47</v>
      </c>
      <c r="L32" s="212">
        <v>0.15</v>
      </c>
      <c r="M32" s="211"/>
      <c r="N32" s="211"/>
      <c r="O32" s="211"/>
      <c r="P32" s="211"/>
      <c r="W32" s="210">
        <f>ROUND(BC94, 0)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6"/>
      <c r="BE32" s="227"/>
    </row>
    <row r="33" spans="1:57" s="3" customFormat="1" ht="14.45" hidden="1" customHeight="1">
      <c r="B33" s="36"/>
      <c r="F33" s="26" t="s">
        <v>48</v>
      </c>
      <c r="L33" s="212">
        <v>0</v>
      </c>
      <c r="M33" s="211"/>
      <c r="N33" s="211"/>
      <c r="O33" s="211"/>
      <c r="P33" s="211"/>
      <c r="W33" s="210">
        <f>ROUND(BD94, 0)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6"/>
      <c r="BE33" s="22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6"/>
    </row>
    <row r="35" spans="1:57" s="2" customFormat="1" ht="25.9" customHeight="1">
      <c r="A35" s="31"/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24" t="s">
        <v>51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2"/>
      <c r="AM35" s="222"/>
      <c r="AN35" s="222"/>
      <c r="AO35" s="22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53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4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54</v>
      </c>
      <c r="AI60" s="34"/>
      <c r="AJ60" s="34"/>
      <c r="AK60" s="34"/>
      <c r="AL60" s="34"/>
      <c r="AM60" s="44" t="s">
        <v>55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2" t="s">
        <v>56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57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4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54</v>
      </c>
      <c r="AI75" s="34"/>
      <c r="AJ75" s="34"/>
      <c r="AK75" s="34"/>
      <c r="AL75" s="34"/>
      <c r="AM75" s="44" t="s">
        <v>55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0" t="s">
        <v>58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13</v>
      </c>
      <c r="L84" s="4" t="str">
        <f>K5</f>
        <v>010</v>
      </c>
      <c r="AR84" s="50"/>
    </row>
    <row r="85" spans="1:91" s="5" customFormat="1" ht="36.950000000000003" customHeight="1">
      <c r="B85" s="51"/>
      <c r="C85" s="52" t="s">
        <v>15</v>
      </c>
      <c r="L85" s="213" t="str">
        <f>K6</f>
        <v>Vršovická, odstr. hav. stavu, P10 - č. akce 1000133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21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Praha 10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23</v>
      </c>
      <c r="AJ87" s="31"/>
      <c r="AK87" s="31"/>
      <c r="AL87" s="31"/>
      <c r="AM87" s="215" t="str">
        <f>IF(AN8= "","",AN8)</f>
        <v>1. 3. 2021</v>
      </c>
      <c r="AN87" s="215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6" customHeight="1">
      <c r="A89" s="31"/>
      <c r="B89" s="32"/>
      <c r="C89" s="26" t="s">
        <v>27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TSK hl. m. Prahy a.s.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33</v>
      </c>
      <c r="AJ89" s="31"/>
      <c r="AK89" s="31"/>
      <c r="AL89" s="31"/>
      <c r="AM89" s="198" t="str">
        <f>IF(E17="","",E17)</f>
        <v xml:space="preserve"> DIPRO, spol. s r.o.</v>
      </c>
      <c r="AN89" s="199"/>
      <c r="AO89" s="199"/>
      <c r="AP89" s="199"/>
      <c r="AQ89" s="31"/>
      <c r="AR89" s="32"/>
      <c r="AS89" s="194" t="s">
        <v>59</v>
      </c>
      <c r="AT89" s="19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6" customHeight="1">
      <c r="A90" s="31"/>
      <c r="B90" s="32"/>
      <c r="C90" s="26" t="s">
        <v>31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36</v>
      </c>
      <c r="AJ90" s="31"/>
      <c r="AK90" s="31"/>
      <c r="AL90" s="31"/>
      <c r="AM90" s="198" t="str">
        <f>IF(E20="","",E20)</f>
        <v xml:space="preserve"> </v>
      </c>
      <c r="AN90" s="199"/>
      <c r="AO90" s="199"/>
      <c r="AP90" s="199"/>
      <c r="AQ90" s="31"/>
      <c r="AR90" s="32"/>
      <c r="AS90" s="196"/>
      <c r="AT90" s="19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196"/>
      <c r="AT91" s="19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00" t="s">
        <v>60</v>
      </c>
      <c r="D92" s="201"/>
      <c r="E92" s="201"/>
      <c r="F92" s="201"/>
      <c r="G92" s="201"/>
      <c r="H92" s="59"/>
      <c r="I92" s="203" t="s">
        <v>61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2" t="s">
        <v>62</v>
      </c>
      <c r="AH92" s="201"/>
      <c r="AI92" s="201"/>
      <c r="AJ92" s="201"/>
      <c r="AK92" s="201"/>
      <c r="AL92" s="201"/>
      <c r="AM92" s="201"/>
      <c r="AN92" s="203" t="s">
        <v>63</v>
      </c>
      <c r="AO92" s="201"/>
      <c r="AP92" s="204"/>
      <c r="AQ92" s="60" t="s">
        <v>64</v>
      </c>
      <c r="AR92" s="32"/>
      <c r="AS92" s="61" t="s">
        <v>65</v>
      </c>
      <c r="AT92" s="62" t="s">
        <v>66</v>
      </c>
      <c r="AU92" s="62" t="s">
        <v>67</v>
      </c>
      <c r="AV92" s="62" t="s">
        <v>68</v>
      </c>
      <c r="AW92" s="62" t="s">
        <v>69</v>
      </c>
      <c r="AX92" s="62" t="s">
        <v>70</v>
      </c>
      <c r="AY92" s="62" t="s">
        <v>71</v>
      </c>
      <c r="AZ92" s="62" t="s">
        <v>72</v>
      </c>
      <c r="BA92" s="62" t="s">
        <v>73</v>
      </c>
      <c r="BB92" s="62" t="s">
        <v>74</v>
      </c>
      <c r="BC92" s="62" t="s">
        <v>75</v>
      </c>
      <c r="BD92" s="63" t="s">
        <v>76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8">
        <f>ROUND(SUM(AG95:AG98),0)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71" t="s">
        <v>1</v>
      </c>
      <c r="AR94" s="67"/>
      <c r="AS94" s="72">
        <f>ROUND(SUM(AS95:AS98),0)</f>
        <v>0</v>
      </c>
      <c r="AT94" s="73">
        <f>ROUND(SUM(AV94:AW94),2)</f>
        <v>0</v>
      </c>
      <c r="AU94" s="74">
        <f>ROUND(SUM(AU95:AU98),5)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ROUND(SUM(AZ95:AZ98),0)</f>
        <v>0</v>
      </c>
      <c r="BA94" s="73">
        <f>ROUND(SUM(BA95:BA98),0)</f>
        <v>0</v>
      </c>
      <c r="BB94" s="73">
        <f>ROUND(SUM(BB95:BB98),0)</f>
        <v>0</v>
      </c>
      <c r="BC94" s="73">
        <f>ROUND(SUM(BC95:BC98),0)</f>
        <v>0</v>
      </c>
      <c r="BD94" s="75">
        <f>ROUND(SUM(BD95:BD98),0)</f>
        <v>0</v>
      </c>
      <c r="BS94" s="76" t="s">
        <v>78</v>
      </c>
      <c r="BT94" s="76" t="s">
        <v>79</v>
      </c>
      <c r="BU94" s="77" t="s">
        <v>80</v>
      </c>
      <c r="BV94" s="76" t="s">
        <v>81</v>
      </c>
      <c r="BW94" s="76" t="s">
        <v>4</v>
      </c>
      <c r="BX94" s="76" t="s">
        <v>82</v>
      </c>
      <c r="CL94" s="76" t="s">
        <v>1</v>
      </c>
    </row>
    <row r="95" spans="1:91" s="7" customFormat="1" ht="14.45" customHeight="1">
      <c r="A95" s="78" t="s">
        <v>83</v>
      </c>
      <c r="B95" s="79"/>
      <c r="C95" s="80"/>
      <c r="D95" s="205" t="s">
        <v>84</v>
      </c>
      <c r="E95" s="205"/>
      <c r="F95" s="205"/>
      <c r="G95" s="205"/>
      <c r="H95" s="205"/>
      <c r="I95" s="81"/>
      <c r="J95" s="205" t="s">
        <v>85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6">
        <f>'01 - SO 101 - Komunikace'!J30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2" t="s">
        <v>86</v>
      </c>
      <c r="AR95" s="79"/>
      <c r="AS95" s="83">
        <v>0</v>
      </c>
      <c r="AT95" s="84">
        <f>ROUND(SUM(AV95:AW95),2)</f>
        <v>0</v>
      </c>
      <c r="AU95" s="85">
        <f>'01 - SO 101 - Komunikace'!P125</f>
        <v>0</v>
      </c>
      <c r="AV95" s="84">
        <f>'01 - SO 101 - Komunikace'!J33</f>
        <v>0</v>
      </c>
      <c r="AW95" s="84">
        <f>'01 - SO 101 - Komunikace'!J34</f>
        <v>0</v>
      </c>
      <c r="AX95" s="84">
        <f>'01 - SO 101 - Komunikace'!J35</f>
        <v>0</v>
      </c>
      <c r="AY95" s="84">
        <f>'01 - SO 101 - Komunikace'!J36</f>
        <v>0</v>
      </c>
      <c r="AZ95" s="84">
        <f>'01 - SO 101 - Komunikace'!F33</f>
        <v>0</v>
      </c>
      <c r="BA95" s="84">
        <f>'01 - SO 101 - Komunikace'!F34</f>
        <v>0</v>
      </c>
      <c r="BB95" s="84">
        <f>'01 - SO 101 - Komunikace'!F35</f>
        <v>0</v>
      </c>
      <c r="BC95" s="84">
        <f>'01 - SO 101 - Komunikace'!F36</f>
        <v>0</v>
      </c>
      <c r="BD95" s="86">
        <f>'01 - SO 101 - Komunikace'!F37</f>
        <v>0</v>
      </c>
      <c r="BT95" s="87" t="s">
        <v>20</v>
      </c>
      <c r="BV95" s="87" t="s">
        <v>81</v>
      </c>
      <c r="BW95" s="87" t="s">
        <v>87</v>
      </c>
      <c r="BX95" s="87" t="s">
        <v>4</v>
      </c>
      <c r="CL95" s="87" t="s">
        <v>1</v>
      </c>
      <c r="CM95" s="87" t="s">
        <v>88</v>
      </c>
    </row>
    <row r="96" spans="1:91" s="7" customFormat="1" ht="14.45" customHeight="1">
      <c r="A96" s="78" t="s">
        <v>83</v>
      </c>
      <c r="B96" s="79"/>
      <c r="C96" s="80"/>
      <c r="D96" s="205" t="s">
        <v>89</v>
      </c>
      <c r="E96" s="205"/>
      <c r="F96" s="205"/>
      <c r="G96" s="205"/>
      <c r="H96" s="205"/>
      <c r="I96" s="81"/>
      <c r="J96" s="205" t="s">
        <v>90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6">
        <f>'02 - SO 110 - Sanace podl...'!J30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2" t="s">
        <v>86</v>
      </c>
      <c r="AR96" s="79"/>
      <c r="AS96" s="83">
        <v>0</v>
      </c>
      <c r="AT96" s="84">
        <f>ROUND(SUM(AV96:AW96),2)</f>
        <v>0</v>
      </c>
      <c r="AU96" s="85">
        <f>'02 - SO 110 - Sanace podl...'!P124</f>
        <v>0</v>
      </c>
      <c r="AV96" s="84">
        <f>'02 - SO 110 - Sanace podl...'!J33</f>
        <v>0</v>
      </c>
      <c r="AW96" s="84">
        <f>'02 - SO 110 - Sanace podl...'!J34</f>
        <v>0</v>
      </c>
      <c r="AX96" s="84">
        <f>'02 - SO 110 - Sanace podl...'!J35</f>
        <v>0</v>
      </c>
      <c r="AY96" s="84">
        <f>'02 - SO 110 - Sanace podl...'!J36</f>
        <v>0</v>
      </c>
      <c r="AZ96" s="84">
        <f>'02 - SO 110 - Sanace podl...'!F33</f>
        <v>0</v>
      </c>
      <c r="BA96" s="84">
        <f>'02 - SO 110 - Sanace podl...'!F34</f>
        <v>0</v>
      </c>
      <c r="BB96" s="84">
        <f>'02 - SO 110 - Sanace podl...'!F35</f>
        <v>0</v>
      </c>
      <c r="BC96" s="84">
        <f>'02 - SO 110 - Sanace podl...'!F36</f>
        <v>0</v>
      </c>
      <c r="BD96" s="86">
        <f>'02 - SO 110 - Sanace podl...'!F37</f>
        <v>0</v>
      </c>
      <c r="BT96" s="87" t="s">
        <v>20</v>
      </c>
      <c r="BV96" s="87" t="s">
        <v>81</v>
      </c>
      <c r="BW96" s="87" t="s">
        <v>91</v>
      </c>
      <c r="BX96" s="87" t="s">
        <v>4</v>
      </c>
      <c r="CL96" s="87" t="s">
        <v>1</v>
      </c>
      <c r="CM96" s="87" t="s">
        <v>88</v>
      </c>
    </row>
    <row r="97" spans="1:91" s="7" customFormat="1" ht="14.45" customHeight="1">
      <c r="A97" s="78" t="s">
        <v>83</v>
      </c>
      <c r="B97" s="79"/>
      <c r="C97" s="80"/>
      <c r="D97" s="205" t="s">
        <v>92</v>
      </c>
      <c r="E97" s="205"/>
      <c r="F97" s="205"/>
      <c r="G97" s="205"/>
      <c r="H97" s="205"/>
      <c r="I97" s="81"/>
      <c r="J97" s="205" t="s">
        <v>93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6">
        <f>'03 - Náklady na umístění 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82" t="s">
        <v>86</v>
      </c>
      <c r="AR97" s="79"/>
      <c r="AS97" s="83">
        <v>0</v>
      </c>
      <c r="AT97" s="84">
        <f>ROUND(SUM(AV97:AW97),2)</f>
        <v>0</v>
      </c>
      <c r="AU97" s="85">
        <f>'03 - Náklady na umístění ...'!P120</f>
        <v>0</v>
      </c>
      <c r="AV97" s="84">
        <f>'03 - Náklady na umístění ...'!J33</f>
        <v>0</v>
      </c>
      <c r="AW97" s="84">
        <f>'03 - Náklady na umístění ...'!J34</f>
        <v>0</v>
      </c>
      <c r="AX97" s="84">
        <f>'03 - Náklady na umístění ...'!J35</f>
        <v>0</v>
      </c>
      <c r="AY97" s="84">
        <f>'03 - Náklady na umístění ...'!J36</f>
        <v>0</v>
      </c>
      <c r="AZ97" s="84">
        <f>'03 - Náklady na umístění ...'!F33</f>
        <v>0</v>
      </c>
      <c r="BA97" s="84">
        <f>'03 - Náklady na umístění ...'!F34</f>
        <v>0</v>
      </c>
      <c r="BB97" s="84">
        <f>'03 - Náklady na umístění ...'!F35</f>
        <v>0</v>
      </c>
      <c r="BC97" s="84">
        <f>'03 - Náklady na umístění ...'!F36</f>
        <v>0</v>
      </c>
      <c r="BD97" s="86">
        <f>'03 - Náklady na umístění ...'!F37</f>
        <v>0</v>
      </c>
      <c r="BT97" s="87" t="s">
        <v>20</v>
      </c>
      <c r="BV97" s="87" t="s">
        <v>81</v>
      </c>
      <c r="BW97" s="87" t="s">
        <v>94</v>
      </c>
      <c r="BX97" s="87" t="s">
        <v>4</v>
      </c>
      <c r="CL97" s="87" t="s">
        <v>1</v>
      </c>
      <c r="CM97" s="87" t="s">
        <v>88</v>
      </c>
    </row>
    <row r="98" spans="1:91" s="7" customFormat="1" ht="14.45" customHeight="1">
      <c r="A98" s="78" t="s">
        <v>83</v>
      </c>
      <c r="B98" s="79"/>
      <c r="C98" s="80"/>
      <c r="D98" s="205" t="s">
        <v>95</v>
      </c>
      <c r="E98" s="205"/>
      <c r="F98" s="205"/>
      <c r="G98" s="205"/>
      <c r="H98" s="205"/>
      <c r="I98" s="81"/>
      <c r="J98" s="205" t="s">
        <v>96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6">
        <f>'04 - Ostatní náklady'!J30</f>
        <v>0</v>
      </c>
      <c r="AH98" s="207"/>
      <c r="AI98" s="207"/>
      <c r="AJ98" s="207"/>
      <c r="AK98" s="207"/>
      <c r="AL98" s="207"/>
      <c r="AM98" s="207"/>
      <c r="AN98" s="206">
        <f>SUM(AG98,AT98)</f>
        <v>0</v>
      </c>
      <c r="AO98" s="207"/>
      <c r="AP98" s="207"/>
      <c r="AQ98" s="82" t="s">
        <v>86</v>
      </c>
      <c r="AR98" s="79"/>
      <c r="AS98" s="88">
        <v>0</v>
      </c>
      <c r="AT98" s="89">
        <f>ROUND(SUM(AV98:AW98),2)</f>
        <v>0</v>
      </c>
      <c r="AU98" s="90">
        <f>'04 - Ostatní náklady'!P118</f>
        <v>0</v>
      </c>
      <c r="AV98" s="89">
        <f>'04 - Ostatní náklady'!J33</f>
        <v>0</v>
      </c>
      <c r="AW98" s="89">
        <f>'04 - Ostatní náklady'!J34</f>
        <v>0</v>
      </c>
      <c r="AX98" s="89">
        <f>'04 - Ostatní náklady'!J35</f>
        <v>0</v>
      </c>
      <c r="AY98" s="89">
        <f>'04 - Ostatní náklady'!J36</f>
        <v>0</v>
      </c>
      <c r="AZ98" s="89">
        <f>'04 - Ostatní náklady'!F33</f>
        <v>0</v>
      </c>
      <c r="BA98" s="89">
        <f>'04 - Ostatní náklady'!F34</f>
        <v>0</v>
      </c>
      <c r="BB98" s="89">
        <f>'04 - Ostatní náklady'!F35</f>
        <v>0</v>
      </c>
      <c r="BC98" s="89">
        <f>'04 - Ostatní náklady'!F36</f>
        <v>0</v>
      </c>
      <c r="BD98" s="91">
        <f>'04 - Ostatní náklady'!F37</f>
        <v>0</v>
      </c>
      <c r="BT98" s="87" t="s">
        <v>20</v>
      </c>
      <c r="BV98" s="87" t="s">
        <v>81</v>
      </c>
      <c r="BW98" s="87" t="s">
        <v>97</v>
      </c>
      <c r="BX98" s="87" t="s">
        <v>4</v>
      </c>
      <c r="CL98" s="87" t="s">
        <v>1</v>
      </c>
      <c r="CM98" s="87" t="s">
        <v>88</v>
      </c>
    </row>
    <row r="99" spans="1:91" s="2" customFormat="1" ht="30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91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SO 101 - Komunikace'!C2" display="/"/>
    <hyperlink ref="A96" location="'02 - SO 110 - Sanace podl...'!C2" display="/"/>
    <hyperlink ref="A97" location="'03 - Náklady na umístění ...'!C2" display="/"/>
    <hyperlink ref="A98" location="'04 - Ostatní náklady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tabSelected="1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98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4.45" customHeight="1">
      <c r="B7" s="19"/>
      <c r="E7" s="235" t="str">
        <f>'Rekapitulace stavby'!K6</f>
        <v>Vršovická, odstr. hav. stavu, P10 - č. akce 1000133</v>
      </c>
      <c r="F7" s="236"/>
      <c r="G7" s="236"/>
      <c r="H7" s="236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5.6" customHeight="1">
      <c r="A9" s="31"/>
      <c r="B9" s="32"/>
      <c r="C9" s="31"/>
      <c r="D9" s="31"/>
      <c r="E9" s="213" t="s">
        <v>100</v>
      </c>
      <c r="F9" s="234"/>
      <c r="G9" s="234"/>
      <c r="H9" s="23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27</v>
      </c>
      <c r="E14" s="31"/>
      <c r="F14" s="31"/>
      <c r="G14" s="31"/>
      <c r="H14" s="31"/>
      <c r="I14" s="26" t="s">
        <v>28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28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 t="str">
        <f>'Rekapitulace stavby'!E14</f>
        <v>Vyplň údaj</v>
      </c>
      <c r="F18" s="238"/>
      <c r="G18" s="238"/>
      <c r="H18" s="238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28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34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36</v>
      </c>
      <c r="E23" s="31"/>
      <c r="F23" s="31"/>
      <c r="G23" s="31"/>
      <c r="H23" s="31"/>
      <c r="I23" s="26" t="s">
        <v>28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37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4.45" customHeight="1">
      <c r="A27" s="93"/>
      <c r="B27" s="94"/>
      <c r="C27" s="93"/>
      <c r="D27" s="93"/>
      <c r="E27" s="233" t="s">
        <v>1</v>
      </c>
      <c r="F27" s="233"/>
      <c r="G27" s="233"/>
      <c r="H27" s="23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39</v>
      </c>
      <c r="E30" s="31"/>
      <c r="F30" s="31"/>
      <c r="G30" s="31"/>
      <c r="H30" s="31"/>
      <c r="I30" s="31"/>
      <c r="J30" s="70">
        <f>ROUND(J125, 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43</v>
      </c>
      <c r="E33" s="26" t="s">
        <v>44</v>
      </c>
      <c r="F33" s="98">
        <f>ROUND((SUM(BE125:BE249)),  0)</f>
        <v>0</v>
      </c>
      <c r="G33" s="31"/>
      <c r="H33" s="31"/>
      <c r="I33" s="99">
        <v>0.21</v>
      </c>
      <c r="J33" s="98">
        <f>ROUND(((SUM(BE125:BE249))*I33),  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98">
        <f>ROUND((SUM(BF125:BF249)),  0)</f>
        <v>0</v>
      </c>
      <c r="G34" s="31"/>
      <c r="H34" s="31"/>
      <c r="I34" s="99">
        <v>0.15</v>
      </c>
      <c r="J34" s="98">
        <f>ROUND(((SUM(BF125:BF249))*I34),  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46</v>
      </c>
      <c r="F35" s="98">
        <f>ROUND((SUM(BG125:BG249)),  0)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47</v>
      </c>
      <c r="F36" s="98">
        <f>ROUND((SUM(BH125:BH249)),  0)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48</v>
      </c>
      <c r="F37" s="98">
        <f>ROUND((SUM(BI125:BI249)),  0)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49</v>
      </c>
      <c r="E39" s="59"/>
      <c r="F39" s="59"/>
      <c r="G39" s="102" t="s">
        <v>50</v>
      </c>
      <c r="H39" s="103" t="s">
        <v>51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06" t="s">
        <v>55</v>
      </c>
      <c r="G61" s="44" t="s">
        <v>54</v>
      </c>
      <c r="H61" s="34"/>
      <c r="I61" s="34"/>
      <c r="J61" s="10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06" t="s">
        <v>55</v>
      </c>
      <c r="G76" s="44" t="s">
        <v>54</v>
      </c>
      <c r="H76" s="34"/>
      <c r="I76" s="34"/>
      <c r="J76" s="10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4.45" customHeight="1">
      <c r="A85" s="31"/>
      <c r="B85" s="32"/>
      <c r="C85" s="31"/>
      <c r="D85" s="31"/>
      <c r="E85" s="235" t="str">
        <f>E7</f>
        <v>Vršovická, odstr. hav. stavu, P10 - č. akce 1000133</v>
      </c>
      <c r="F85" s="236"/>
      <c r="G85" s="236"/>
      <c r="H85" s="23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5.6" customHeight="1">
      <c r="A87" s="31"/>
      <c r="B87" s="32"/>
      <c r="C87" s="31"/>
      <c r="D87" s="31"/>
      <c r="E87" s="213" t="str">
        <f>E9</f>
        <v>01 - SO 101 - Komunikace</v>
      </c>
      <c r="F87" s="234"/>
      <c r="G87" s="234"/>
      <c r="H87" s="23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21</v>
      </c>
      <c r="D89" s="31"/>
      <c r="E89" s="31"/>
      <c r="F89" s="24" t="str">
        <f>F12</f>
        <v>Praha 10</v>
      </c>
      <c r="G89" s="31"/>
      <c r="H89" s="31"/>
      <c r="I89" s="26" t="s">
        <v>23</v>
      </c>
      <c r="J89" s="54" t="str">
        <f>IF(J12="","",J12)</f>
        <v>1. 3. 2021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6" customHeight="1">
      <c r="A91" s="31"/>
      <c r="B91" s="32"/>
      <c r="C91" s="26" t="s">
        <v>27</v>
      </c>
      <c r="D91" s="31"/>
      <c r="E91" s="31"/>
      <c r="F91" s="24" t="str">
        <f>E15</f>
        <v xml:space="preserve"> TSK hl. m. Prahy a.s.</v>
      </c>
      <c r="G91" s="31"/>
      <c r="H91" s="31"/>
      <c r="I91" s="26" t="s">
        <v>33</v>
      </c>
      <c r="J91" s="29" t="str">
        <f>E21</f>
        <v xml:space="preserve"> DIPRO, spol. s 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6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36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104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1:31" s="9" customFormat="1" ht="24.95" customHeight="1">
      <c r="B97" s="111"/>
      <c r="D97" s="112" t="s">
        <v>106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>
      <c r="B98" s="115"/>
      <c r="D98" s="116" t="s">
        <v>107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1:31" s="10" customFormat="1" ht="19.899999999999999" customHeight="1">
      <c r="B99" s="115"/>
      <c r="D99" s="116" t="s">
        <v>108</v>
      </c>
      <c r="E99" s="117"/>
      <c r="F99" s="117"/>
      <c r="G99" s="117"/>
      <c r="H99" s="117"/>
      <c r="I99" s="117"/>
      <c r="J99" s="118">
        <f>J152</f>
        <v>0</v>
      </c>
      <c r="L99" s="115"/>
    </row>
    <row r="100" spans="1:31" s="10" customFormat="1" ht="19.899999999999999" customHeight="1">
      <c r="B100" s="115"/>
      <c r="D100" s="116" t="s">
        <v>109</v>
      </c>
      <c r="E100" s="117"/>
      <c r="F100" s="117"/>
      <c r="G100" s="117"/>
      <c r="H100" s="117"/>
      <c r="I100" s="117"/>
      <c r="J100" s="118">
        <f>J163</f>
        <v>0</v>
      </c>
      <c r="L100" s="115"/>
    </row>
    <row r="101" spans="1:31" s="10" customFormat="1" ht="19.899999999999999" customHeight="1">
      <c r="B101" s="115"/>
      <c r="D101" s="116" t="s">
        <v>110</v>
      </c>
      <c r="E101" s="117"/>
      <c r="F101" s="117"/>
      <c r="G101" s="117"/>
      <c r="H101" s="117"/>
      <c r="I101" s="117"/>
      <c r="J101" s="118">
        <f>J186</f>
        <v>0</v>
      </c>
      <c r="L101" s="115"/>
    </row>
    <row r="102" spans="1:31" s="10" customFormat="1" ht="19.899999999999999" customHeight="1">
      <c r="B102" s="115"/>
      <c r="D102" s="116" t="s">
        <v>111</v>
      </c>
      <c r="E102" s="117"/>
      <c r="F102" s="117"/>
      <c r="G102" s="117"/>
      <c r="H102" s="117"/>
      <c r="I102" s="117"/>
      <c r="J102" s="118">
        <f>J199</f>
        <v>0</v>
      </c>
      <c r="L102" s="115"/>
    </row>
    <row r="103" spans="1:31" s="10" customFormat="1" ht="19.899999999999999" customHeight="1">
      <c r="B103" s="115"/>
      <c r="D103" s="116" t="s">
        <v>112</v>
      </c>
      <c r="E103" s="117"/>
      <c r="F103" s="117"/>
      <c r="G103" s="117"/>
      <c r="H103" s="117"/>
      <c r="I103" s="117"/>
      <c r="J103" s="118">
        <f>J236</f>
        <v>0</v>
      </c>
      <c r="L103" s="115"/>
    </row>
    <row r="104" spans="1:31" s="10" customFormat="1" ht="19.899999999999999" customHeight="1">
      <c r="B104" s="115"/>
      <c r="D104" s="116" t="s">
        <v>113</v>
      </c>
      <c r="E104" s="117"/>
      <c r="F104" s="117"/>
      <c r="G104" s="117"/>
      <c r="H104" s="117"/>
      <c r="I104" s="117"/>
      <c r="J104" s="118">
        <f>J245</f>
        <v>0</v>
      </c>
      <c r="L104" s="115"/>
    </row>
    <row r="105" spans="1:31" s="9" customFormat="1" ht="24.95" customHeight="1">
      <c r="B105" s="111"/>
      <c r="D105" s="112" t="s">
        <v>114</v>
      </c>
      <c r="E105" s="113"/>
      <c r="F105" s="113"/>
      <c r="G105" s="113"/>
      <c r="H105" s="113"/>
      <c r="I105" s="113"/>
      <c r="J105" s="114">
        <f>J247</f>
        <v>0</v>
      </c>
      <c r="L105" s="111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115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4.45" customHeight="1">
      <c r="A115" s="31"/>
      <c r="B115" s="32"/>
      <c r="C115" s="31"/>
      <c r="D115" s="31"/>
      <c r="E115" s="235" t="str">
        <f>E7</f>
        <v>Vršovická, odstr. hav. stavu, P10 - č. akce 1000133</v>
      </c>
      <c r="F115" s="236"/>
      <c r="G115" s="236"/>
      <c r="H115" s="236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99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6" customHeight="1">
      <c r="A117" s="31"/>
      <c r="B117" s="32"/>
      <c r="C117" s="31"/>
      <c r="D117" s="31"/>
      <c r="E117" s="213" t="str">
        <f>E9</f>
        <v>01 - SO 101 - Komunikace</v>
      </c>
      <c r="F117" s="234"/>
      <c r="G117" s="234"/>
      <c r="H117" s="234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21</v>
      </c>
      <c r="D119" s="31"/>
      <c r="E119" s="31"/>
      <c r="F119" s="24" t="str">
        <f>F12</f>
        <v>Praha 10</v>
      </c>
      <c r="G119" s="31"/>
      <c r="H119" s="31"/>
      <c r="I119" s="26" t="s">
        <v>23</v>
      </c>
      <c r="J119" s="54" t="str">
        <f>IF(J12="","",J12)</f>
        <v>1. 3. 2021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6" customHeight="1">
      <c r="A121" s="31"/>
      <c r="B121" s="32"/>
      <c r="C121" s="26" t="s">
        <v>27</v>
      </c>
      <c r="D121" s="31"/>
      <c r="E121" s="31"/>
      <c r="F121" s="24" t="str">
        <f>E15</f>
        <v xml:space="preserve"> TSK hl. m. Prahy a.s.</v>
      </c>
      <c r="G121" s="31"/>
      <c r="H121" s="31"/>
      <c r="I121" s="26" t="s">
        <v>33</v>
      </c>
      <c r="J121" s="29" t="str">
        <f>E21</f>
        <v xml:space="preserve"> DIPRO, spol. s r.o.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6" customHeight="1">
      <c r="A122" s="31"/>
      <c r="B122" s="32"/>
      <c r="C122" s="26" t="s">
        <v>31</v>
      </c>
      <c r="D122" s="31"/>
      <c r="E122" s="31"/>
      <c r="F122" s="24" t="str">
        <f>IF(E18="","",E18)</f>
        <v>Vyplň údaj</v>
      </c>
      <c r="G122" s="31"/>
      <c r="H122" s="31"/>
      <c r="I122" s="26" t="s">
        <v>36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19"/>
      <c r="B124" s="120"/>
      <c r="C124" s="121" t="s">
        <v>116</v>
      </c>
      <c r="D124" s="122" t="s">
        <v>64</v>
      </c>
      <c r="E124" s="122" t="s">
        <v>60</v>
      </c>
      <c r="F124" s="122" t="s">
        <v>61</v>
      </c>
      <c r="G124" s="122" t="s">
        <v>117</v>
      </c>
      <c r="H124" s="122" t="s">
        <v>118</v>
      </c>
      <c r="I124" s="122" t="s">
        <v>119</v>
      </c>
      <c r="J124" s="123" t="s">
        <v>103</v>
      </c>
      <c r="K124" s="124" t="s">
        <v>120</v>
      </c>
      <c r="L124" s="125"/>
      <c r="M124" s="61" t="s">
        <v>1</v>
      </c>
      <c r="N124" s="62" t="s">
        <v>43</v>
      </c>
      <c r="O124" s="62" t="s">
        <v>121</v>
      </c>
      <c r="P124" s="62" t="s">
        <v>122</v>
      </c>
      <c r="Q124" s="62" t="s">
        <v>123</v>
      </c>
      <c r="R124" s="62" t="s">
        <v>124</v>
      </c>
      <c r="S124" s="62" t="s">
        <v>125</v>
      </c>
      <c r="T124" s="63" t="s">
        <v>126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5" s="2" customFormat="1" ht="22.9" customHeight="1">
      <c r="A125" s="31"/>
      <c r="B125" s="32"/>
      <c r="C125" s="68" t="s">
        <v>127</v>
      </c>
      <c r="D125" s="31"/>
      <c r="E125" s="31"/>
      <c r="F125" s="31"/>
      <c r="G125" s="31"/>
      <c r="H125" s="31"/>
      <c r="I125" s="31"/>
      <c r="J125" s="126">
        <f>BK125</f>
        <v>0</v>
      </c>
      <c r="K125" s="31"/>
      <c r="L125" s="32"/>
      <c r="M125" s="64"/>
      <c r="N125" s="55"/>
      <c r="O125" s="65"/>
      <c r="P125" s="127">
        <f>P126+P247</f>
        <v>0</v>
      </c>
      <c r="Q125" s="65"/>
      <c r="R125" s="127">
        <f>R126+R247</f>
        <v>164.00988380000001</v>
      </c>
      <c r="S125" s="65"/>
      <c r="T125" s="128">
        <f>T126+T247</f>
        <v>1539.3050000000001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78</v>
      </c>
      <c r="AU125" s="16" t="s">
        <v>105</v>
      </c>
      <c r="BK125" s="129">
        <f>BK126+BK247</f>
        <v>0</v>
      </c>
    </row>
    <row r="126" spans="1:65" s="12" customFormat="1" ht="25.9" customHeight="1">
      <c r="B126" s="130"/>
      <c r="D126" s="131" t="s">
        <v>78</v>
      </c>
      <c r="E126" s="132" t="s">
        <v>128</v>
      </c>
      <c r="F126" s="132" t="s">
        <v>129</v>
      </c>
      <c r="I126" s="133"/>
      <c r="J126" s="134">
        <f>BK126</f>
        <v>0</v>
      </c>
      <c r="L126" s="130"/>
      <c r="M126" s="135"/>
      <c r="N126" s="136"/>
      <c r="O126" s="136"/>
      <c r="P126" s="137">
        <f>P127+P152+P163+P186+P199+P236+P245</f>
        <v>0</v>
      </c>
      <c r="Q126" s="136"/>
      <c r="R126" s="137">
        <f>R127+R152+R163+R186+R199+R236+R245</f>
        <v>164.00988380000001</v>
      </c>
      <c r="S126" s="136"/>
      <c r="T126" s="138">
        <f>T127+T152+T163+T186+T199+T236+T245</f>
        <v>1539.3050000000001</v>
      </c>
      <c r="AR126" s="131" t="s">
        <v>20</v>
      </c>
      <c r="AT126" s="139" t="s">
        <v>78</v>
      </c>
      <c r="AU126" s="139" t="s">
        <v>79</v>
      </c>
      <c r="AY126" s="131" t="s">
        <v>130</v>
      </c>
      <c r="BK126" s="140">
        <f>BK127+BK152+BK163+BK186+BK199+BK236+BK245</f>
        <v>0</v>
      </c>
    </row>
    <row r="127" spans="1:65" s="12" customFormat="1" ht="22.9" customHeight="1">
      <c r="B127" s="130"/>
      <c r="D127" s="131" t="s">
        <v>78</v>
      </c>
      <c r="E127" s="141" t="s">
        <v>20</v>
      </c>
      <c r="F127" s="141" t="s">
        <v>131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SUM(P128:P151)</f>
        <v>0</v>
      </c>
      <c r="Q127" s="136"/>
      <c r="R127" s="137">
        <f>SUM(R128:R151)</f>
        <v>4.13443</v>
      </c>
      <c r="S127" s="136"/>
      <c r="T127" s="138">
        <f>SUM(T128:T151)</f>
        <v>1538.5050000000001</v>
      </c>
      <c r="AR127" s="131" t="s">
        <v>20</v>
      </c>
      <c r="AT127" s="139" t="s">
        <v>78</v>
      </c>
      <c r="AU127" s="139" t="s">
        <v>20</v>
      </c>
      <c r="AY127" s="131" t="s">
        <v>130</v>
      </c>
      <c r="BK127" s="140">
        <f>SUM(BK128:BK151)</f>
        <v>0</v>
      </c>
    </row>
    <row r="128" spans="1:65" s="2" customFormat="1" ht="19.899999999999999" customHeight="1">
      <c r="A128" s="31"/>
      <c r="B128" s="143"/>
      <c r="C128" s="144" t="s">
        <v>20</v>
      </c>
      <c r="D128" s="144" t="s">
        <v>132</v>
      </c>
      <c r="E128" s="145" t="s">
        <v>133</v>
      </c>
      <c r="F128" s="146" t="s">
        <v>134</v>
      </c>
      <c r="G128" s="147" t="s">
        <v>135</v>
      </c>
      <c r="H128" s="148">
        <v>600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44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0.26</v>
      </c>
      <c r="T128" s="155">
        <f>S128*H128</f>
        <v>156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136</v>
      </c>
      <c r="AT128" s="156" t="s">
        <v>132</v>
      </c>
      <c r="AU128" s="156" t="s">
        <v>88</v>
      </c>
      <c r="AY128" s="16" t="s">
        <v>130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20</v>
      </c>
      <c r="BK128" s="157">
        <f>ROUND(I128*H128,2)</f>
        <v>0</v>
      </c>
      <c r="BL128" s="16" t="s">
        <v>136</v>
      </c>
      <c r="BM128" s="156" t="s">
        <v>137</v>
      </c>
    </row>
    <row r="129" spans="1:65" s="13" customFormat="1">
      <c r="B129" s="158"/>
      <c r="D129" s="159" t="s">
        <v>138</v>
      </c>
      <c r="E129" s="160" t="s">
        <v>1</v>
      </c>
      <c r="F129" s="161" t="s">
        <v>139</v>
      </c>
      <c r="H129" s="162">
        <v>600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138</v>
      </c>
      <c r="AU129" s="160" t="s">
        <v>88</v>
      </c>
      <c r="AV129" s="13" t="s">
        <v>88</v>
      </c>
      <c r="AW129" s="13" t="s">
        <v>35</v>
      </c>
      <c r="AX129" s="13" t="s">
        <v>20</v>
      </c>
      <c r="AY129" s="160" t="s">
        <v>130</v>
      </c>
    </row>
    <row r="130" spans="1:65" s="2" customFormat="1" ht="19.899999999999999" customHeight="1">
      <c r="A130" s="31"/>
      <c r="B130" s="143"/>
      <c r="C130" s="144" t="s">
        <v>88</v>
      </c>
      <c r="D130" s="144" t="s">
        <v>132</v>
      </c>
      <c r="E130" s="145" t="s">
        <v>140</v>
      </c>
      <c r="F130" s="146" t="s">
        <v>141</v>
      </c>
      <c r="G130" s="147" t="s">
        <v>135</v>
      </c>
      <c r="H130" s="148">
        <v>600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44</v>
      </c>
      <c r="O130" s="57"/>
      <c r="P130" s="154">
        <f>O130*H130</f>
        <v>0</v>
      </c>
      <c r="Q130" s="154">
        <v>0</v>
      </c>
      <c r="R130" s="154">
        <f>Q130*H130</f>
        <v>0</v>
      </c>
      <c r="S130" s="154">
        <v>0.28999999999999998</v>
      </c>
      <c r="T130" s="155">
        <f>S130*H130</f>
        <v>174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136</v>
      </c>
      <c r="AT130" s="156" t="s">
        <v>132</v>
      </c>
      <c r="AU130" s="156" t="s">
        <v>88</v>
      </c>
      <c r="AY130" s="16" t="s">
        <v>130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20</v>
      </c>
      <c r="BK130" s="157">
        <f>ROUND(I130*H130,2)</f>
        <v>0</v>
      </c>
      <c r="BL130" s="16" t="s">
        <v>136</v>
      </c>
      <c r="BM130" s="156" t="s">
        <v>142</v>
      </c>
    </row>
    <row r="131" spans="1:65" s="13" customFormat="1">
      <c r="B131" s="158"/>
      <c r="D131" s="159" t="s">
        <v>138</v>
      </c>
      <c r="E131" s="160" t="s">
        <v>1</v>
      </c>
      <c r="F131" s="161" t="s">
        <v>143</v>
      </c>
      <c r="H131" s="162">
        <v>600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138</v>
      </c>
      <c r="AU131" s="160" t="s">
        <v>88</v>
      </c>
      <c r="AV131" s="13" t="s">
        <v>88</v>
      </c>
      <c r="AW131" s="13" t="s">
        <v>35</v>
      </c>
      <c r="AX131" s="13" t="s">
        <v>20</v>
      </c>
      <c r="AY131" s="160" t="s">
        <v>130</v>
      </c>
    </row>
    <row r="132" spans="1:65" s="2" customFormat="1" ht="19.899999999999999" customHeight="1">
      <c r="A132" s="31"/>
      <c r="B132" s="143"/>
      <c r="C132" s="144" t="s">
        <v>144</v>
      </c>
      <c r="D132" s="144" t="s">
        <v>132</v>
      </c>
      <c r="E132" s="145" t="s">
        <v>145</v>
      </c>
      <c r="F132" s="146" t="s">
        <v>146</v>
      </c>
      <c r="G132" s="147" t="s">
        <v>135</v>
      </c>
      <c r="H132" s="148">
        <v>720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44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0.625</v>
      </c>
      <c r="T132" s="155">
        <f>S132*H132</f>
        <v>450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136</v>
      </c>
      <c r="AT132" s="156" t="s">
        <v>132</v>
      </c>
      <c r="AU132" s="156" t="s">
        <v>88</v>
      </c>
      <c r="AY132" s="16" t="s">
        <v>130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20</v>
      </c>
      <c r="BK132" s="157">
        <f>ROUND(I132*H132,2)</f>
        <v>0</v>
      </c>
      <c r="BL132" s="16" t="s">
        <v>136</v>
      </c>
      <c r="BM132" s="156" t="s">
        <v>147</v>
      </c>
    </row>
    <row r="133" spans="1:65" s="13" customFormat="1">
      <c r="B133" s="158"/>
      <c r="D133" s="159" t="s">
        <v>138</v>
      </c>
      <c r="E133" s="160" t="s">
        <v>1</v>
      </c>
      <c r="F133" s="161" t="s">
        <v>148</v>
      </c>
      <c r="H133" s="162">
        <v>720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138</v>
      </c>
      <c r="AU133" s="160" t="s">
        <v>88</v>
      </c>
      <c r="AV133" s="13" t="s">
        <v>88</v>
      </c>
      <c r="AW133" s="13" t="s">
        <v>35</v>
      </c>
      <c r="AX133" s="13" t="s">
        <v>20</v>
      </c>
      <c r="AY133" s="160" t="s">
        <v>130</v>
      </c>
    </row>
    <row r="134" spans="1:65" s="2" customFormat="1" ht="14.45" customHeight="1">
      <c r="A134" s="31"/>
      <c r="B134" s="143"/>
      <c r="C134" s="144" t="s">
        <v>136</v>
      </c>
      <c r="D134" s="144" t="s">
        <v>132</v>
      </c>
      <c r="E134" s="145" t="s">
        <v>149</v>
      </c>
      <c r="F134" s="146" t="s">
        <v>150</v>
      </c>
      <c r="G134" s="147" t="s">
        <v>135</v>
      </c>
      <c r="H134" s="148">
        <v>720</v>
      </c>
      <c r="I134" s="149"/>
      <c r="J134" s="150">
        <f>ROUND(I134*H134,2)</f>
        <v>0</v>
      </c>
      <c r="K134" s="151"/>
      <c r="L134" s="32"/>
      <c r="M134" s="152" t="s">
        <v>1</v>
      </c>
      <c r="N134" s="153" t="s">
        <v>44</v>
      </c>
      <c r="O134" s="57"/>
      <c r="P134" s="154">
        <f>O134*H134</f>
        <v>0</v>
      </c>
      <c r="Q134" s="154">
        <v>0</v>
      </c>
      <c r="R134" s="154">
        <f>Q134*H134</f>
        <v>0</v>
      </c>
      <c r="S134" s="154">
        <v>0.70899999999999996</v>
      </c>
      <c r="T134" s="155">
        <f>S134*H134</f>
        <v>510.47999999999996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136</v>
      </c>
      <c r="AT134" s="156" t="s">
        <v>132</v>
      </c>
      <c r="AU134" s="156" t="s">
        <v>88</v>
      </c>
      <c r="AY134" s="16" t="s">
        <v>130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20</v>
      </c>
      <c r="BK134" s="157">
        <f>ROUND(I134*H134,2)</f>
        <v>0</v>
      </c>
      <c r="BL134" s="16" t="s">
        <v>136</v>
      </c>
      <c r="BM134" s="156" t="s">
        <v>151</v>
      </c>
    </row>
    <row r="135" spans="1:65" s="13" customFormat="1">
      <c r="B135" s="158"/>
      <c r="D135" s="159" t="s">
        <v>138</v>
      </c>
      <c r="E135" s="160" t="s">
        <v>1</v>
      </c>
      <c r="F135" s="161" t="s">
        <v>148</v>
      </c>
      <c r="H135" s="162">
        <v>720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138</v>
      </c>
      <c r="AU135" s="160" t="s">
        <v>88</v>
      </c>
      <c r="AV135" s="13" t="s">
        <v>88</v>
      </c>
      <c r="AW135" s="13" t="s">
        <v>35</v>
      </c>
      <c r="AX135" s="13" t="s">
        <v>20</v>
      </c>
      <c r="AY135" s="160" t="s">
        <v>130</v>
      </c>
    </row>
    <row r="136" spans="1:65" s="2" customFormat="1" ht="19.899999999999999" customHeight="1">
      <c r="A136" s="31"/>
      <c r="B136" s="143"/>
      <c r="C136" s="144" t="s">
        <v>152</v>
      </c>
      <c r="D136" s="144" t="s">
        <v>132</v>
      </c>
      <c r="E136" s="145" t="s">
        <v>153</v>
      </c>
      <c r="F136" s="146" t="s">
        <v>154</v>
      </c>
      <c r="G136" s="147" t="s">
        <v>135</v>
      </c>
      <c r="H136" s="148">
        <v>960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44</v>
      </c>
      <c r="O136" s="57"/>
      <c r="P136" s="154">
        <f>O136*H136</f>
        <v>0</v>
      </c>
      <c r="Q136" s="154">
        <v>9.0000000000000006E-5</v>
      </c>
      <c r="R136" s="154">
        <f>Q136*H136</f>
        <v>8.6400000000000005E-2</v>
      </c>
      <c r="S136" s="154">
        <v>0.23</v>
      </c>
      <c r="T136" s="155">
        <f>S136*H136</f>
        <v>220.8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136</v>
      </c>
      <c r="AT136" s="156" t="s">
        <v>132</v>
      </c>
      <c r="AU136" s="156" t="s">
        <v>88</v>
      </c>
      <c r="AY136" s="16" t="s">
        <v>130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20</v>
      </c>
      <c r="BK136" s="157">
        <f>ROUND(I136*H136,2)</f>
        <v>0</v>
      </c>
      <c r="BL136" s="16" t="s">
        <v>136</v>
      </c>
      <c r="BM136" s="156" t="s">
        <v>155</v>
      </c>
    </row>
    <row r="137" spans="1:65" s="13" customFormat="1" ht="22.5">
      <c r="B137" s="158"/>
      <c r="D137" s="159" t="s">
        <v>138</v>
      </c>
      <c r="E137" s="160" t="s">
        <v>1</v>
      </c>
      <c r="F137" s="161" t="s">
        <v>156</v>
      </c>
      <c r="H137" s="162">
        <v>960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138</v>
      </c>
      <c r="AU137" s="160" t="s">
        <v>88</v>
      </c>
      <c r="AV137" s="13" t="s">
        <v>88</v>
      </c>
      <c r="AW137" s="13" t="s">
        <v>35</v>
      </c>
      <c r="AX137" s="13" t="s">
        <v>20</v>
      </c>
      <c r="AY137" s="160" t="s">
        <v>130</v>
      </c>
    </row>
    <row r="138" spans="1:65" s="2" customFormat="1" ht="14.45" customHeight="1">
      <c r="A138" s="31"/>
      <c r="B138" s="143"/>
      <c r="C138" s="144" t="s">
        <v>157</v>
      </c>
      <c r="D138" s="144" t="s">
        <v>132</v>
      </c>
      <c r="E138" s="145" t="s">
        <v>158</v>
      </c>
      <c r="F138" s="146" t="s">
        <v>159</v>
      </c>
      <c r="G138" s="147" t="s">
        <v>160</v>
      </c>
      <c r="H138" s="148">
        <v>130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44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0.20499999999999999</v>
      </c>
      <c r="T138" s="155">
        <f>S138*H138</f>
        <v>26.65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136</v>
      </c>
      <c r="AT138" s="156" t="s">
        <v>132</v>
      </c>
      <c r="AU138" s="156" t="s">
        <v>88</v>
      </c>
      <c r="AY138" s="16" t="s">
        <v>130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20</v>
      </c>
      <c r="BK138" s="157">
        <f>ROUND(I138*H138,2)</f>
        <v>0</v>
      </c>
      <c r="BL138" s="16" t="s">
        <v>136</v>
      </c>
      <c r="BM138" s="156" t="s">
        <v>161</v>
      </c>
    </row>
    <row r="139" spans="1:65" s="13" customFormat="1">
      <c r="B139" s="158"/>
      <c r="D139" s="159" t="s">
        <v>138</v>
      </c>
      <c r="E139" s="160" t="s">
        <v>1</v>
      </c>
      <c r="F139" s="161" t="s">
        <v>162</v>
      </c>
      <c r="H139" s="162">
        <v>130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138</v>
      </c>
      <c r="AU139" s="160" t="s">
        <v>88</v>
      </c>
      <c r="AV139" s="13" t="s">
        <v>88</v>
      </c>
      <c r="AW139" s="13" t="s">
        <v>35</v>
      </c>
      <c r="AX139" s="13" t="s">
        <v>20</v>
      </c>
      <c r="AY139" s="160" t="s">
        <v>130</v>
      </c>
    </row>
    <row r="140" spans="1:65" s="2" customFormat="1" ht="14.45" customHeight="1">
      <c r="A140" s="31"/>
      <c r="B140" s="143"/>
      <c r="C140" s="144" t="s">
        <v>163</v>
      </c>
      <c r="D140" s="144" t="s">
        <v>132</v>
      </c>
      <c r="E140" s="145" t="s">
        <v>164</v>
      </c>
      <c r="F140" s="146" t="s">
        <v>165</v>
      </c>
      <c r="G140" s="147" t="s">
        <v>160</v>
      </c>
      <c r="H140" s="148">
        <v>5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44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0.115</v>
      </c>
      <c r="T140" s="155">
        <f>S140*H140</f>
        <v>0.57500000000000007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136</v>
      </c>
      <c r="AT140" s="156" t="s">
        <v>132</v>
      </c>
      <c r="AU140" s="156" t="s">
        <v>88</v>
      </c>
      <c r="AY140" s="16" t="s">
        <v>130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20</v>
      </c>
      <c r="BK140" s="157">
        <f>ROUND(I140*H140,2)</f>
        <v>0</v>
      </c>
      <c r="BL140" s="16" t="s">
        <v>136</v>
      </c>
      <c r="BM140" s="156" t="s">
        <v>166</v>
      </c>
    </row>
    <row r="141" spans="1:65" s="13" customFormat="1">
      <c r="B141" s="158"/>
      <c r="D141" s="159" t="s">
        <v>138</v>
      </c>
      <c r="E141" s="160" t="s">
        <v>1</v>
      </c>
      <c r="F141" s="161" t="s">
        <v>167</v>
      </c>
      <c r="H141" s="162">
        <v>5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138</v>
      </c>
      <c r="AU141" s="160" t="s">
        <v>88</v>
      </c>
      <c r="AV141" s="13" t="s">
        <v>88</v>
      </c>
      <c r="AW141" s="13" t="s">
        <v>35</v>
      </c>
      <c r="AX141" s="13" t="s">
        <v>20</v>
      </c>
      <c r="AY141" s="160" t="s">
        <v>130</v>
      </c>
    </row>
    <row r="142" spans="1:65" s="2" customFormat="1" ht="14.45" customHeight="1">
      <c r="A142" s="31"/>
      <c r="B142" s="143"/>
      <c r="C142" s="144" t="s">
        <v>168</v>
      </c>
      <c r="D142" s="144" t="s">
        <v>132</v>
      </c>
      <c r="E142" s="145" t="s">
        <v>169</v>
      </c>
      <c r="F142" s="146" t="s">
        <v>170</v>
      </c>
      <c r="G142" s="147" t="s">
        <v>135</v>
      </c>
      <c r="H142" s="148">
        <v>2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44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136</v>
      </c>
      <c r="AT142" s="156" t="s">
        <v>132</v>
      </c>
      <c r="AU142" s="156" t="s">
        <v>88</v>
      </c>
      <c r="AY142" s="16" t="s">
        <v>130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20</v>
      </c>
      <c r="BK142" s="157">
        <f>ROUND(I142*H142,2)</f>
        <v>0</v>
      </c>
      <c r="BL142" s="16" t="s">
        <v>136</v>
      </c>
      <c r="BM142" s="156" t="s">
        <v>171</v>
      </c>
    </row>
    <row r="143" spans="1:65" s="13" customFormat="1">
      <c r="B143" s="158"/>
      <c r="D143" s="159" t="s">
        <v>138</v>
      </c>
      <c r="E143" s="160" t="s">
        <v>1</v>
      </c>
      <c r="F143" s="161" t="s">
        <v>172</v>
      </c>
      <c r="H143" s="162">
        <v>2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138</v>
      </c>
      <c r="AU143" s="160" t="s">
        <v>88</v>
      </c>
      <c r="AV143" s="13" t="s">
        <v>88</v>
      </c>
      <c r="AW143" s="13" t="s">
        <v>35</v>
      </c>
      <c r="AX143" s="13" t="s">
        <v>20</v>
      </c>
      <c r="AY143" s="160" t="s">
        <v>130</v>
      </c>
    </row>
    <row r="144" spans="1:65" s="2" customFormat="1" ht="19.899999999999999" customHeight="1">
      <c r="A144" s="31"/>
      <c r="B144" s="143"/>
      <c r="C144" s="144" t="s">
        <v>173</v>
      </c>
      <c r="D144" s="144" t="s">
        <v>132</v>
      </c>
      <c r="E144" s="145" t="s">
        <v>174</v>
      </c>
      <c r="F144" s="146" t="s">
        <v>175</v>
      </c>
      <c r="G144" s="147" t="s">
        <v>135</v>
      </c>
      <c r="H144" s="148">
        <v>2</v>
      </c>
      <c r="I144" s="149"/>
      <c r="J144" s="150">
        <f>ROUND(I144*H144,2)</f>
        <v>0</v>
      </c>
      <c r="K144" s="151"/>
      <c r="L144" s="32"/>
      <c r="M144" s="152" t="s">
        <v>1</v>
      </c>
      <c r="N144" s="153" t="s">
        <v>44</v>
      </c>
      <c r="O144" s="57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6" t="s">
        <v>136</v>
      </c>
      <c r="AT144" s="156" t="s">
        <v>132</v>
      </c>
      <c r="AU144" s="156" t="s">
        <v>88</v>
      </c>
      <c r="AY144" s="16" t="s">
        <v>130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6" t="s">
        <v>20</v>
      </c>
      <c r="BK144" s="157">
        <f>ROUND(I144*H144,2)</f>
        <v>0</v>
      </c>
      <c r="BL144" s="16" t="s">
        <v>136</v>
      </c>
      <c r="BM144" s="156" t="s">
        <v>176</v>
      </c>
    </row>
    <row r="145" spans="1:65" s="13" customFormat="1">
      <c r="B145" s="158"/>
      <c r="D145" s="159" t="s">
        <v>138</v>
      </c>
      <c r="E145" s="160" t="s">
        <v>1</v>
      </c>
      <c r="F145" s="161" t="s">
        <v>172</v>
      </c>
      <c r="H145" s="162">
        <v>2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138</v>
      </c>
      <c r="AU145" s="160" t="s">
        <v>88</v>
      </c>
      <c r="AV145" s="13" t="s">
        <v>88</v>
      </c>
      <c r="AW145" s="13" t="s">
        <v>35</v>
      </c>
      <c r="AX145" s="13" t="s">
        <v>20</v>
      </c>
      <c r="AY145" s="160" t="s">
        <v>130</v>
      </c>
    </row>
    <row r="146" spans="1:65" s="2" customFormat="1" ht="14.45" customHeight="1">
      <c r="A146" s="31"/>
      <c r="B146" s="143"/>
      <c r="C146" s="167" t="s">
        <v>25</v>
      </c>
      <c r="D146" s="167" t="s">
        <v>177</v>
      </c>
      <c r="E146" s="168" t="s">
        <v>178</v>
      </c>
      <c r="F146" s="169" t="s">
        <v>179</v>
      </c>
      <c r="G146" s="170" t="s">
        <v>180</v>
      </c>
      <c r="H146" s="171">
        <v>4.048</v>
      </c>
      <c r="I146" s="172"/>
      <c r="J146" s="173">
        <f>ROUND(I146*H146,2)</f>
        <v>0</v>
      </c>
      <c r="K146" s="174"/>
      <c r="L146" s="175"/>
      <c r="M146" s="176" t="s">
        <v>1</v>
      </c>
      <c r="N146" s="177" t="s">
        <v>44</v>
      </c>
      <c r="O146" s="57"/>
      <c r="P146" s="154">
        <f>O146*H146</f>
        <v>0</v>
      </c>
      <c r="Q146" s="154">
        <v>1</v>
      </c>
      <c r="R146" s="154">
        <f>Q146*H146</f>
        <v>4.048</v>
      </c>
      <c r="S146" s="154">
        <v>0</v>
      </c>
      <c r="T146" s="15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6" t="s">
        <v>168</v>
      </c>
      <c r="AT146" s="156" t="s">
        <v>177</v>
      </c>
      <c r="AU146" s="156" t="s">
        <v>88</v>
      </c>
      <c r="AY146" s="16" t="s">
        <v>130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6" t="s">
        <v>20</v>
      </c>
      <c r="BK146" s="157">
        <f>ROUND(I146*H146,2)</f>
        <v>0</v>
      </c>
      <c r="BL146" s="16" t="s">
        <v>136</v>
      </c>
      <c r="BM146" s="156" t="s">
        <v>181</v>
      </c>
    </row>
    <row r="147" spans="1:65" s="13" customFormat="1">
      <c r="B147" s="158"/>
      <c r="D147" s="159" t="s">
        <v>138</v>
      </c>
      <c r="E147" s="160" t="s">
        <v>1</v>
      </c>
      <c r="F147" s="161" t="s">
        <v>182</v>
      </c>
      <c r="H147" s="162">
        <v>4.048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138</v>
      </c>
      <c r="AU147" s="160" t="s">
        <v>88</v>
      </c>
      <c r="AV147" s="13" t="s">
        <v>88</v>
      </c>
      <c r="AW147" s="13" t="s">
        <v>35</v>
      </c>
      <c r="AX147" s="13" t="s">
        <v>20</v>
      </c>
      <c r="AY147" s="160" t="s">
        <v>130</v>
      </c>
    </row>
    <row r="148" spans="1:65" s="2" customFormat="1" ht="19.899999999999999" customHeight="1">
      <c r="A148" s="31"/>
      <c r="B148" s="143"/>
      <c r="C148" s="144" t="s">
        <v>183</v>
      </c>
      <c r="D148" s="144" t="s">
        <v>132</v>
      </c>
      <c r="E148" s="145" t="s">
        <v>184</v>
      </c>
      <c r="F148" s="146" t="s">
        <v>185</v>
      </c>
      <c r="G148" s="147" t="s">
        <v>135</v>
      </c>
      <c r="H148" s="148">
        <v>2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44</v>
      </c>
      <c r="O148" s="57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136</v>
      </c>
      <c r="AT148" s="156" t="s">
        <v>132</v>
      </c>
      <c r="AU148" s="156" t="s">
        <v>88</v>
      </c>
      <c r="AY148" s="16" t="s">
        <v>130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20</v>
      </c>
      <c r="BK148" s="157">
        <f>ROUND(I148*H148,2)</f>
        <v>0</v>
      </c>
      <c r="BL148" s="16" t="s">
        <v>136</v>
      </c>
      <c r="BM148" s="156" t="s">
        <v>186</v>
      </c>
    </row>
    <row r="149" spans="1:65" s="13" customFormat="1">
      <c r="B149" s="158"/>
      <c r="D149" s="159" t="s">
        <v>138</v>
      </c>
      <c r="E149" s="160" t="s">
        <v>1</v>
      </c>
      <c r="F149" s="161" t="s">
        <v>172</v>
      </c>
      <c r="H149" s="162">
        <v>2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138</v>
      </c>
      <c r="AU149" s="160" t="s">
        <v>88</v>
      </c>
      <c r="AV149" s="13" t="s">
        <v>88</v>
      </c>
      <c r="AW149" s="13" t="s">
        <v>35</v>
      </c>
      <c r="AX149" s="13" t="s">
        <v>20</v>
      </c>
      <c r="AY149" s="160" t="s">
        <v>130</v>
      </c>
    </row>
    <row r="150" spans="1:65" s="2" customFormat="1" ht="14.45" customHeight="1">
      <c r="A150" s="31"/>
      <c r="B150" s="143"/>
      <c r="C150" s="167" t="s">
        <v>187</v>
      </c>
      <c r="D150" s="167" t="s">
        <v>177</v>
      </c>
      <c r="E150" s="168" t="s">
        <v>188</v>
      </c>
      <c r="F150" s="169" t="s">
        <v>189</v>
      </c>
      <c r="G150" s="170" t="s">
        <v>190</v>
      </c>
      <c r="H150" s="171">
        <v>0.03</v>
      </c>
      <c r="I150" s="172"/>
      <c r="J150" s="173">
        <f>ROUND(I150*H150,2)</f>
        <v>0</v>
      </c>
      <c r="K150" s="174"/>
      <c r="L150" s="175"/>
      <c r="M150" s="176" t="s">
        <v>1</v>
      </c>
      <c r="N150" s="177" t="s">
        <v>44</v>
      </c>
      <c r="O150" s="57"/>
      <c r="P150" s="154">
        <f>O150*H150</f>
        <v>0</v>
      </c>
      <c r="Q150" s="154">
        <v>1E-3</v>
      </c>
      <c r="R150" s="154">
        <f>Q150*H150</f>
        <v>3.0000000000000001E-5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168</v>
      </c>
      <c r="AT150" s="156" t="s">
        <v>177</v>
      </c>
      <c r="AU150" s="156" t="s">
        <v>88</v>
      </c>
      <c r="AY150" s="16" t="s">
        <v>130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20</v>
      </c>
      <c r="BK150" s="157">
        <f>ROUND(I150*H150,2)</f>
        <v>0</v>
      </c>
      <c r="BL150" s="16" t="s">
        <v>136</v>
      </c>
      <c r="BM150" s="156" t="s">
        <v>191</v>
      </c>
    </row>
    <row r="151" spans="1:65" s="13" customFormat="1">
      <c r="B151" s="158"/>
      <c r="D151" s="159" t="s">
        <v>138</v>
      </c>
      <c r="E151" s="160" t="s">
        <v>1</v>
      </c>
      <c r="F151" s="161" t="s">
        <v>192</v>
      </c>
      <c r="H151" s="162">
        <v>0.03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138</v>
      </c>
      <c r="AU151" s="160" t="s">
        <v>88</v>
      </c>
      <c r="AV151" s="13" t="s">
        <v>88</v>
      </c>
      <c r="AW151" s="13" t="s">
        <v>35</v>
      </c>
      <c r="AX151" s="13" t="s">
        <v>20</v>
      </c>
      <c r="AY151" s="160" t="s">
        <v>130</v>
      </c>
    </row>
    <row r="152" spans="1:65" s="12" customFormat="1" ht="22.9" customHeight="1">
      <c r="B152" s="130"/>
      <c r="D152" s="131" t="s">
        <v>78</v>
      </c>
      <c r="E152" s="141" t="s">
        <v>88</v>
      </c>
      <c r="F152" s="141" t="s">
        <v>193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SUM(P153:P162)</f>
        <v>0</v>
      </c>
      <c r="Q152" s="136"/>
      <c r="R152" s="137">
        <f>SUM(R153:R162)</f>
        <v>8.6529999999999996E-2</v>
      </c>
      <c r="S152" s="136"/>
      <c r="T152" s="138">
        <f>SUM(T153:T162)</f>
        <v>0</v>
      </c>
      <c r="AR152" s="131" t="s">
        <v>20</v>
      </c>
      <c r="AT152" s="139" t="s">
        <v>78</v>
      </c>
      <c r="AU152" s="139" t="s">
        <v>20</v>
      </c>
      <c r="AY152" s="131" t="s">
        <v>130</v>
      </c>
      <c r="BK152" s="140">
        <f>SUM(BK153:BK162)</f>
        <v>0</v>
      </c>
    </row>
    <row r="153" spans="1:65" s="2" customFormat="1" ht="19.899999999999999" customHeight="1">
      <c r="A153" s="31"/>
      <c r="B153" s="143"/>
      <c r="C153" s="144" t="s">
        <v>194</v>
      </c>
      <c r="D153" s="144" t="s">
        <v>132</v>
      </c>
      <c r="E153" s="145" t="s">
        <v>195</v>
      </c>
      <c r="F153" s="146" t="s">
        <v>196</v>
      </c>
      <c r="G153" s="147" t="s">
        <v>197</v>
      </c>
      <c r="H153" s="148">
        <v>1.7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44</v>
      </c>
      <c r="O153" s="57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6" t="s">
        <v>136</v>
      </c>
      <c r="AT153" s="156" t="s">
        <v>132</v>
      </c>
      <c r="AU153" s="156" t="s">
        <v>88</v>
      </c>
      <c r="AY153" s="16" t="s">
        <v>130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20</v>
      </c>
      <c r="BK153" s="157">
        <f>ROUND(I153*H153,2)</f>
        <v>0</v>
      </c>
      <c r="BL153" s="16" t="s">
        <v>136</v>
      </c>
      <c r="BM153" s="156" t="s">
        <v>198</v>
      </c>
    </row>
    <row r="154" spans="1:65" s="13" customFormat="1">
      <c r="B154" s="158"/>
      <c r="D154" s="159" t="s">
        <v>138</v>
      </c>
      <c r="E154" s="160" t="s">
        <v>1</v>
      </c>
      <c r="F154" s="161" t="s">
        <v>199</v>
      </c>
      <c r="H154" s="162">
        <v>1.7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138</v>
      </c>
      <c r="AU154" s="160" t="s">
        <v>88</v>
      </c>
      <c r="AV154" s="13" t="s">
        <v>88</v>
      </c>
      <c r="AW154" s="13" t="s">
        <v>35</v>
      </c>
      <c r="AX154" s="13" t="s">
        <v>20</v>
      </c>
      <c r="AY154" s="160" t="s">
        <v>130</v>
      </c>
    </row>
    <row r="155" spans="1:65" s="2" customFormat="1" ht="19.899999999999999" customHeight="1">
      <c r="A155" s="31"/>
      <c r="B155" s="143"/>
      <c r="C155" s="144" t="s">
        <v>200</v>
      </c>
      <c r="D155" s="144" t="s">
        <v>132</v>
      </c>
      <c r="E155" s="145" t="s">
        <v>201</v>
      </c>
      <c r="F155" s="146" t="s">
        <v>202</v>
      </c>
      <c r="G155" s="147" t="s">
        <v>197</v>
      </c>
      <c r="H155" s="148">
        <v>12.75</v>
      </c>
      <c r="I155" s="149"/>
      <c r="J155" s="150">
        <f>ROUND(I155*H155,2)</f>
        <v>0</v>
      </c>
      <c r="K155" s="151"/>
      <c r="L155" s="32"/>
      <c r="M155" s="152" t="s">
        <v>1</v>
      </c>
      <c r="N155" s="153" t="s">
        <v>44</v>
      </c>
      <c r="O155" s="57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6" t="s">
        <v>136</v>
      </c>
      <c r="AT155" s="156" t="s">
        <v>132</v>
      </c>
      <c r="AU155" s="156" t="s">
        <v>88</v>
      </c>
      <c r="AY155" s="16" t="s">
        <v>130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6" t="s">
        <v>20</v>
      </c>
      <c r="BK155" s="157">
        <f>ROUND(I155*H155,2)</f>
        <v>0</v>
      </c>
      <c r="BL155" s="16" t="s">
        <v>136</v>
      </c>
      <c r="BM155" s="156" t="s">
        <v>203</v>
      </c>
    </row>
    <row r="156" spans="1:65" s="13" customFormat="1">
      <c r="B156" s="158"/>
      <c r="D156" s="159" t="s">
        <v>138</v>
      </c>
      <c r="E156" s="160" t="s">
        <v>1</v>
      </c>
      <c r="F156" s="161" t="s">
        <v>204</v>
      </c>
      <c r="H156" s="162">
        <v>12.75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138</v>
      </c>
      <c r="AU156" s="160" t="s">
        <v>88</v>
      </c>
      <c r="AV156" s="13" t="s">
        <v>88</v>
      </c>
      <c r="AW156" s="13" t="s">
        <v>35</v>
      </c>
      <c r="AX156" s="13" t="s">
        <v>20</v>
      </c>
      <c r="AY156" s="160" t="s">
        <v>130</v>
      </c>
    </row>
    <row r="157" spans="1:65" s="2" customFormat="1" ht="19.899999999999999" customHeight="1">
      <c r="A157" s="31"/>
      <c r="B157" s="143"/>
      <c r="C157" s="144" t="s">
        <v>8</v>
      </c>
      <c r="D157" s="144" t="s">
        <v>132</v>
      </c>
      <c r="E157" s="145" t="s">
        <v>205</v>
      </c>
      <c r="F157" s="146" t="s">
        <v>206</v>
      </c>
      <c r="G157" s="147" t="s">
        <v>160</v>
      </c>
      <c r="H157" s="148">
        <v>85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44</v>
      </c>
      <c r="O157" s="57"/>
      <c r="P157" s="154">
        <f>O157*H157</f>
        <v>0</v>
      </c>
      <c r="Q157" s="154">
        <v>4.8999999999999998E-4</v>
      </c>
      <c r="R157" s="154">
        <f>Q157*H157</f>
        <v>4.165E-2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136</v>
      </c>
      <c r="AT157" s="156" t="s">
        <v>132</v>
      </c>
      <c r="AU157" s="156" t="s">
        <v>88</v>
      </c>
      <c r="AY157" s="16" t="s">
        <v>130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20</v>
      </c>
      <c r="BK157" s="157">
        <f>ROUND(I157*H157,2)</f>
        <v>0</v>
      </c>
      <c r="BL157" s="16" t="s">
        <v>136</v>
      </c>
      <c r="BM157" s="156" t="s">
        <v>207</v>
      </c>
    </row>
    <row r="158" spans="1:65" s="13" customFormat="1">
      <c r="B158" s="158"/>
      <c r="D158" s="159" t="s">
        <v>138</v>
      </c>
      <c r="E158" s="160" t="s">
        <v>1</v>
      </c>
      <c r="F158" s="161" t="s">
        <v>208</v>
      </c>
      <c r="H158" s="162">
        <v>85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138</v>
      </c>
      <c r="AU158" s="160" t="s">
        <v>88</v>
      </c>
      <c r="AV158" s="13" t="s">
        <v>88</v>
      </c>
      <c r="AW158" s="13" t="s">
        <v>35</v>
      </c>
      <c r="AX158" s="13" t="s">
        <v>20</v>
      </c>
      <c r="AY158" s="160" t="s">
        <v>130</v>
      </c>
    </row>
    <row r="159" spans="1:65" s="2" customFormat="1" ht="19.899999999999999" customHeight="1">
      <c r="A159" s="31"/>
      <c r="B159" s="143"/>
      <c r="C159" s="144" t="s">
        <v>209</v>
      </c>
      <c r="D159" s="144" t="s">
        <v>132</v>
      </c>
      <c r="E159" s="145" t="s">
        <v>210</v>
      </c>
      <c r="F159" s="146" t="s">
        <v>211</v>
      </c>
      <c r="G159" s="147" t="s">
        <v>135</v>
      </c>
      <c r="H159" s="148">
        <v>136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44</v>
      </c>
      <c r="O159" s="57"/>
      <c r="P159" s="154">
        <f>O159*H159</f>
        <v>0</v>
      </c>
      <c r="Q159" s="154">
        <v>1E-4</v>
      </c>
      <c r="R159" s="154">
        <f>Q159*H159</f>
        <v>1.3600000000000001E-2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136</v>
      </c>
      <c r="AT159" s="156" t="s">
        <v>132</v>
      </c>
      <c r="AU159" s="156" t="s">
        <v>88</v>
      </c>
      <c r="AY159" s="16" t="s">
        <v>130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20</v>
      </c>
      <c r="BK159" s="157">
        <f>ROUND(I159*H159,2)</f>
        <v>0</v>
      </c>
      <c r="BL159" s="16" t="s">
        <v>136</v>
      </c>
      <c r="BM159" s="156" t="s">
        <v>212</v>
      </c>
    </row>
    <row r="160" spans="1:65" s="13" customFormat="1">
      <c r="B160" s="158"/>
      <c r="D160" s="159" t="s">
        <v>138</v>
      </c>
      <c r="E160" s="160" t="s">
        <v>1</v>
      </c>
      <c r="F160" s="161" t="s">
        <v>213</v>
      </c>
      <c r="H160" s="162">
        <v>136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138</v>
      </c>
      <c r="AU160" s="160" t="s">
        <v>88</v>
      </c>
      <c r="AV160" s="13" t="s">
        <v>88</v>
      </c>
      <c r="AW160" s="13" t="s">
        <v>35</v>
      </c>
      <c r="AX160" s="13" t="s">
        <v>20</v>
      </c>
      <c r="AY160" s="160" t="s">
        <v>130</v>
      </c>
    </row>
    <row r="161" spans="1:65" s="2" customFormat="1" ht="19.899999999999999" customHeight="1">
      <c r="A161" s="31"/>
      <c r="B161" s="143"/>
      <c r="C161" s="167" t="s">
        <v>214</v>
      </c>
      <c r="D161" s="167" t="s">
        <v>177</v>
      </c>
      <c r="E161" s="168" t="s">
        <v>215</v>
      </c>
      <c r="F161" s="169" t="s">
        <v>216</v>
      </c>
      <c r="G161" s="170" t="s">
        <v>135</v>
      </c>
      <c r="H161" s="171">
        <v>156.4</v>
      </c>
      <c r="I161" s="172"/>
      <c r="J161" s="173">
        <f>ROUND(I161*H161,2)</f>
        <v>0</v>
      </c>
      <c r="K161" s="174"/>
      <c r="L161" s="175"/>
      <c r="M161" s="176" t="s">
        <v>1</v>
      </c>
      <c r="N161" s="177" t="s">
        <v>44</v>
      </c>
      <c r="O161" s="57"/>
      <c r="P161" s="154">
        <f>O161*H161</f>
        <v>0</v>
      </c>
      <c r="Q161" s="154">
        <v>2.0000000000000001E-4</v>
      </c>
      <c r="R161" s="154">
        <f>Q161*H161</f>
        <v>3.1280000000000002E-2</v>
      </c>
      <c r="S161" s="154">
        <v>0</v>
      </c>
      <c r="T161" s="15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6" t="s">
        <v>168</v>
      </c>
      <c r="AT161" s="156" t="s">
        <v>177</v>
      </c>
      <c r="AU161" s="156" t="s">
        <v>88</v>
      </c>
      <c r="AY161" s="16" t="s">
        <v>130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6" t="s">
        <v>20</v>
      </c>
      <c r="BK161" s="157">
        <f>ROUND(I161*H161,2)</f>
        <v>0</v>
      </c>
      <c r="BL161" s="16" t="s">
        <v>136</v>
      </c>
      <c r="BM161" s="156" t="s">
        <v>217</v>
      </c>
    </row>
    <row r="162" spans="1:65" s="13" customFormat="1" ht="22.5">
      <c r="B162" s="158"/>
      <c r="D162" s="159" t="s">
        <v>138</v>
      </c>
      <c r="E162" s="160" t="s">
        <v>1</v>
      </c>
      <c r="F162" s="161" t="s">
        <v>218</v>
      </c>
      <c r="H162" s="162">
        <v>156.4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138</v>
      </c>
      <c r="AU162" s="160" t="s">
        <v>88</v>
      </c>
      <c r="AV162" s="13" t="s">
        <v>88</v>
      </c>
      <c r="AW162" s="13" t="s">
        <v>35</v>
      </c>
      <c r="AX162" s="13" t="s">
        <v>20</v>
      </c>
      <c r="AY162" s="160" t="s">
        <v>130</v>
      </c>
    </row>
    <row r="163" spans="1:65" s="12" customFormat="1" ht="22.9" customHeight="1">
      <c r="B163" s="130"/>
      <c r="D163" s="131" t="s">
        <v>78</v>
      </c>
      <c r="E163" s="141" t="s">
        <v>152</v>
      </c>
      <c r="F163" s="141" t="s">
        <v>219</v>
      </c>
      <c r="I163" s="133"/>
      <c r="J163" s="142">
        <f>BK163</f>
        <v>0</v>
      </c>
      <c r="L163" s="130"/>
      <c r="M163" s="135"/>
      <c r="N163" s="136"/>
      <c r="O163" s="136"/>
      <c r="P163" s="137">
        <f>SUM(P164:P185)</f>
        <v>0</v>
      </c>
      <c r="Q163" s="136"/>
      <c r="R163" s="137">
        <f>SUM(R164:R185)</f>
        <v>121.20950000000002</v>
      </c>
      <c r="S163" s="136"/>
      <c r="T163" s="138">
        <f>SUM(T164:T185)</f>
        <v>0</v>
      </c>
      <c r="AR163" s="131" t="s">
        <v>20</v>
      </c>
      <c r="AT163" s="139" t="s">
        <v>78</v>
      </c>
      <c r="AU163" s="139" t="s">
        <v>20</v>
      </c>
      <c r="AY163" s="131" t="s">
        <v>130</v>
      </c>
      <c r="BK163" s="140">
        <f>SUM(BK164:BK185)</f>
        <v>0</v>
      </c>
    </row>
    <row r="164" spans="1:65" s="2" customFormat="1" ht="14.45" customHeight="1">
      <c r="A164" s="31"/>
      <c r="B164" s="143"/>
      <c r="C164" s="144" t="s">
        <v>220</v>
      </c>
      <c r="D164" s="144" t="s">
        <v>132</v>
      </c>
      <c r="E164" s="145" t="s">
        <v>221</v>
      </c>
      <c r="F164" s="146" t="s">
        <v>222</v>
      </c>
      <c r="G164" s="147" t="s">
        <v>135</v>
      </c>
      <c r="H164" s="148">
        <v>610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44</v>
      </c>
      <c r="O164" s="57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6" t="s">
        <v>136</v>
      </c>
      <c r="AT164" s="156" t="s">
        <v>132</v>
      </c>
      <c r="AU164" s="156" t="s">
        <v>88</v>
      </c>
      <c r="AY164" s="16" t="s">
        <v>130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20</v>
      </c>
      <c r="BK164" s="157">
        <f>ROUND(I164*H164,2)</f>
        <v>0</v>
      </c>
      <c r="BL164" s="16" t="s">
        <v>136</v>
      </c>
      <c r="BM164" s="156" t="s">
        <v>223</v>
      </c>
    </row>
    <row r="165" spans="1:65" s="13" customFormat="1">
      <c r="B165" s="158"/>
      <c r="D165" s="159" t="s">
        <v>138</v>
      </c>
      <c r="E165" s="160" t="s">
        <v>1</v>
      </c>
      <c r="F165" s="161" t="s">
        <v>224</v>
      </c>
      <c r="H165" s="162">
        <v>610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138</v>
      </c>
      <c r="AU165" s="160" t="s">
        <v>88</v>
      </c>
      <c r="AV165" s="13" t="s">
        <v>88</v>
      </c>
      <c r="AW165" s="13" t="s">
        <v>35</v>
      </c>
      <c r="AX165" s="13" t="s">
        <v>20</v>
      </c>
      <c r="AY165" s="160" t="s">
        <v>130</v>
      </c>
    </row>
    <row r="166" spans="1:65" s="2" customFormat="1" ht="14.45" customHeight="1">
      <c r="A166" s="31"/>
      <c r="B166" s="143"/>
      <c r="C166" s="144" t="s">
        <v>225</v>
      </c>
      <c r="D166" s="144" t="s">
        <v>132</v>
      </c>
      <c r="E166" s="145" t="s">
        <v>226</v>
      </c>
      <c r="F166" s="146" t="s">
        <v>227</v>
      </c>
      <c r="G166" s="147" t="s">
        <v>135</v>
      </c>
      <c r="H166" s="148">
        <v>720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44</v>
      </c>
      <c r="O166" s="57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136</v>
      </c>
      <c r="AT166" s="156" t="s">
        <v>132</v>
      </c>
      <c r="AU166" s="156" t="s">
        <v>88</v>
      </c>
      <c r="AY166" s="16" t="s">
        <v>130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20</v>
      </c>
      <c r="BK166" s="157">
        <f>ROUND(I166*H166,2)</f>
        <v>0</v>
      </c>
      <c r="BL166" s="16" t="s">
        <v>136</v>
      </c>
      <c r="BM166" s="156" t="s">
        <v>228</v>
      </c>
    </row>
    <row r="167" spans="1:65" s="13" customFormat="1">
      <c r="B167" s="158"/>
      <c r="D167" s="159" t="s">
        <v>138</v>
      </c>
      <c r="E167" s="160" t="s">
        <v>1</v>
      </c>
      <c r="F167" s="161" t="s">
        <v>148</v>
      </c>
      <c r="H167" s="162">
        <v>720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138</v>
      </c>
      <c r="AU167" s="160" t="s">
        <v>88</v>
      </c>
      <c r="AV167" s="13" t="s">
        <v>88</v>
      </c>
      <c r="AW167" s="13" t="s">
        <v>35</v>
      </c>
      <c r="AX167" s="13" t="s">
        <v>20</v>
      </c>
      <c r="AY167" s="160" t="s">
        <v>130</v>
      </c>
    </row>
    <row r="168" spans="1:65" s="2" customFormat="1" ht="19.899999999999999" customHeight="1">
      <c r="A168" s="31"/>
      <c r="B168" s="143"/>
      <c r="C168" s="144" t="s">
        <v>229</v>
      </c>
      <c r="D168" s="144" t="s">
        <v>132</v>
      </c>
      <c r="E168" s="145" t="s">
        <v>230</v>
      </c>
      <c r="F168" s="146" t="s">
        <v>231</v>
      </c>
      <c r="G168" s="147" t="s">
        <v>135</v>
      </c>
      <c r="H168" s="148">
        <v>720</v>
      </c>
      <c r="I168" s="149"/>
      <c r="J168" s="150">
        <f>ROUND(I168*H168,2)</f>
        <v>0</v>
      </c>
      <c r="K168" s="151"/>
      <c r="L168" s="32"/>
      <c r="M168" s="152" t="s">
        <v>1</v>
      </c>
      <c r="N168" s="153" t="s">
        <v>44</v>
      </c>
      <c r="O168" s="57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6" t="s">
        <v>136</v>
      </c>
      <c r="AT168" s="156" t="s">
        <v>132</v>
      </c>
      <c r="AU168" s="156" t="s">
        <v>88</v>
      </c>
      <c r="AY168" s="16" t="s">
        <v>130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20</v>
      </c>
      <c r="BK168" s="157">
        <f>ROUND(I168*H168,2)</f>
        <v>0</v>
      </c>
      <c r="BL168" s="16" t="s">
        <v>136</v>
      </c>
      <c r="BM168" s="156" t="s">
        <v>232</v>
      </c>
    </row>
    <row r="169" spans="1:65" s="13" customFormat="1">
      <c r="B169" s="158"/>
      <c r="D169" s="159" t="s">
        <v>138</v>
      </c>
      <c r="E169" s="160" t="s">
        <v>1</v>
      </c>
      <c r="F169" s="161" t="s">
        <v>148</v>
      </c>
      <c r="H169" s="162">
        <v>720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138</v>
      </c>
      <c r="AU169" s="160" t="s">
        <v>88</v>
      </c>
      <c r="AV169" s="13" t="s">
        <v>88</v>
      </c>
      <c r="AW169" s="13" t="s">
        <v>35</v>
      </c>
      <c r="AX169" s="13" t="s">
        <v>20</v>
      </c>
      <c r="AY169" s="160" t="s">
        <v>130</v>
      </c>
    </row>
    <row r="170" spans="1:65" s="2" customFormat="1" ht="19.899999999999999" customHeight="1">
      <c r="A170" s="31"/>
      <c r="B170" s="143"/>
      <c r="C170" s="144" t="s">
        <v>7</v>
      </c>
      <c r="D170" s="144" t="s">
        <v>132</v>
      </c>
      <c r="E170" s="145" t="s">
        <v>233</v>
      </c>
      <c r="F170" s="146" t="s">
        <v>234</v>
      </c>
      <c r="G170" s="147" t="s">
        <v>135</v>
      </c>
      <c r="H170" s="148">
        <v>720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44</v>
      </c>
      <c r="O170" s="57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6" t="s">
        <v>136</v>
      </c>
      <c r="AT170" s="156" t="s">
        <v>132</v>
      </c>
      <c r="AU170" s="156" t="s">
        <v>88</v>
      </c>
      <c r="AY170" s="16" t="s">
        <v>130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20</v>
      </c>
      <c r="BK170" s="157">
        <f>ROUND(I170*H170,2)</f>
        <v>0</v>
      </c>
      <c r="BL170" s="16" t="s">
        <v>136</v>
      </c>
      <c r="BM170" s="156" t="s">
        <v>235</v>
      </c>
    </row>
    <row r="171" spans="1:65" s="13" customFormat="1">
      <c r="B171" s="158"/>
      <c r="D171" s="159" t="s">
        <v>138</v>
      </c>
      <c r="E171" s="160" t="s">
        <v>1</v>
      </c>
      <c r="F171" s="161" t="s">
        <v>148</v>
      </c>
      <c r="H171" s="162">
        <v>720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138</v>
      </c>
      <c r="AU171" s="160" t="s">
        <v>88</v>
      </c>
      <c r="AV171" s="13" t="s">
        <v>88</v>
      </c>
      <c r="AW171" s="13" t="s">
        <v>35</v>
      </c>
      <c r="AX171" s="13" t="s">
        <v>20</v>
      </c>
      <c r="AY171" s="160" t="s">
        <v>130</v>
      </c>
    </row>
    <row r="172" spans="1:65" s="2" customFormat="1" ht="19.899999999999999" customHeight="1">
      <c r="A172" s="31"/>
      <c r="B172" s="143"/>
      <c r="C172" s="144" t="s">
        <v>236</v>
      </c>
      <c r="D172" s="144" t="s">
        <v>132</v>
      </c>
      <c r="E172" s="145" t="s">
        <v>237</v>
      </c>
      <c r="F172" s="146" t="s">
        <v>238</v>
      </c>
      <c r="G172" s="147" t="s">
        <v>135</v>
      </c>
      <c r="H172" s="148">
        <v>720</v>
      </c>
      <c r="I172" s="149"/>
      <c r="J172" s="150">
        <f>ROUND(I172*H172,2)</f>
        <v>0</v>
      </c>
      <c r="K172" s="151"/>
      <c r="L172" s="32"/>
      <c r="M172" s="152" t="s">
        <v>1</v>
      </c>
      <c r="N172" s="153" t="s">
        <v>44</v>
      </c>
      <c r="O172" s="57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6" t="s">
        <v>136</v>
      </c>
      <c r="AT172" s="156" t="s">
        <v>132</v>
      </c>
      <c r="AU172" s="156" t="s">
        <v>88</v>
      </c>
      <c r="AY172" s="16" t="s">
        <v>130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6" t="s">
        <v>20</v>
      </c>
      <c r="BK172" s="157">
        <f>ROUND(I172*H172,2)</f>
        <v>0</v>
      </c>
      <c r="BL172" s="16" t="s">
        <v>136</v>
      </c>
      <c r="BM172" s="156" t="s">
        <v>239</v>
      </c>
    </row>
    <row r="173" spans="1:65" s="13" customFormat="1">
      <c r="B173" s="158"/>
      <c r="D173" s="159" t="s">
        <v>138</v>
      </c>
      <c r="E173" s="160" t="s">
        <v>1</v>
      </c>
      <c r="F173" s="161" t="s">
        <v>148</v>
      </c>
      <c r="H173" s="162">
        <v>720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138</v>
      </c>
      <c r="AU173" s="160" t="s">
        <v>88</v>
      </c>
      <c r="AV173" s="13" t="s">
        <v>88</v>
      </c>
      <c r="AW173" s="13" t="s">
        <v>35</v>
      </c>
      <c r="AX173" s="13" t="s">
        <v>20</v>
      </c>
      <c r="AY173" s="160" t="s">
        <v>130</v>
      </c>
    </row>
    <row r="174" spans="1:65" s="2" customFormat="1" ht="19.899999999999999" customHeight="1">
      <c r="A174" s="31"/>
      <c r="B174" s="143"/>
      <c r="C174" s="144" t="s">
        <v>240</v>
      </c>
      <c r="D174" s="144" t="s">
        <v>132</v>
      </c>
      <c r="E174" s="145" t="s">
        <v>241</v>
      </c>
      <c r="F174" s="146" t="s">
        <v>242</v>
      </c>
      <c r="G174" s="147" t="s">
        <v>135</v>
      </c>
      <c r="H174" s="148">
        <v>1920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44</v>
      </c>
      <c r="O174" s="57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136</v>
      </c>
      <c r="AT174" s="156" t="s">
        <v>132</v>
      </c>
      <c r="AU174" s="156" t="s">
        <v>88</v>
      </c>
      <c r="AY174" s="16" t="s">
        <v>130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20</v>
      </c>
      <c r="BK174" s="157">
        <f>ROUND(I174*H174,2)</f>
        <v>0</v>
      </c>
      <c r="BL174" s="16" t="s">
        <v>136</v>
      </c>
      <c r="BM174" s="156" t="s">
        <v>243</v>
      </c>
    </row>
    <row r="175" spans="1:65" s="13" customFormat="1" ht="22.5">
      <c r="B175" s="158"/>
      <c r="D175" s="159" t="s">
        <v>138</v>
      </c>
      <c r="E175" s="160" t="s">
        <v>1</v>
      </c>
      <c r="F175" s="161" t="s">
        <v>244</v>
      </c>
      <c r="H175" s="162">
        <v>1920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138</v>
      </c>
      <c r="AU175" s="160" t="s">
        <v>88</v>
      </c>
      <c r="AV175" s="13" t="s">
        <v>88</v>
      </c>
      <c r="AW175" s="13" t="s">
        <v>35</v>
      </c>
      <c r="AX175" s="13" t="s">
        <v>20</v>
      </c>
      <c r="AY175" s="160" t="s">
        <v>130</v>
      </c>
    </row>
    <row r="176" spans="1:65" s="2" customFormat="1" ht="30" customHeight="1">
      <c r="A176" s="31"/>
      <c r="B176" s="143"/>
      <c r="C176" s="144" t="s">
        <v>245</v>
      </c>
      <c r="D176" s="144" t="s">
        <v>132</v>
      </c>
      <c r="E176" s="145" t="s">
        <v>246</v>
      </c>
      <c r="F176" s="146" t="s">
        <v>247</v>
      </c>
      <c r="G176" s="147" t="s">
        <v>135</v>
      </c>
      <c r="H176" s="148">
        <v>960</v>
      </c>
      <c r="I176" s="149"/>
      <c r="J176" s="150">
        <f>ROUND(I176*H176,2)</f>
        <v>0</v>
      </c>
      <c r="K176" s="151"/>
      <c r="L176" s="32"/>
      <c r="M176" s="152" t="s">
        <v>1</v>
      </c>
      <c r="N176" s="153" t="s">
        <v>44</v>
      </c>
      <c r="O176" s="57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6" t="s">
        <v>136</v>
      </c>
      <c r="AT176" s="156" t="s">
        <v>132</v>
      </c>
      <c r="AU176" s="156" t="s">
        <v>88</v>
      </c>
      <c r="AY176" s="16" t="s">
        <v>130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20</v>
      </c>
      <c r="BK176" s="157">
        <f>ROUND(I176*H176,2)</f>
        <v>0</v>
      </c>
      <c r="BL176" s="16" t="s">
        <v>136</v>
      </c>
      <c r="BM176" s="156" t="s">
        <v>248</v>
      </c>
    </row>
    <row r="177" spans="1:65" s="13" customFormat="1" ht="22.5">
      <c r="B177" s="158"/>
      <c r="D177" s="159" t="s">
        <v>138</v>
      </c>
      <c r="E177" s="160" t="s">
        <v>1</v>
      </c>
      <c r="F177" s="161" t="s">
        <v>249</v>
      </c>
      <c r="H177" s="162">
        <v>960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138</v>
      </c>
      <c r="AU177" s="160" t="s">
        <v>88</v>
      </c>
      <c r="AV177" s="13" t="s">
        <v>88</v>
      </c>
      <c r="AW177" s="13" t="s">
        <v>35</v>
      </c>
      <c r="AX177" s="13" t="s">
        <v>20</v>
      </c>
      <c r="AY177" s="160" t="s">
        <v>130</v>
      </c>
    </row>
    <row r="178" spans="1:65" s="2" customFormat="1" ht="19.899999999999999" customHeight="1">
      <c r="A178" s="31"/>
      <c r="B178" s="143"/>
      <c r="C178" s="144" t="s">
        <v>250</v>
      </c>
      <c r="D178" s="144" t="s">
        <v>132</v>
      </c>
      <c r="E178" s="145" t="s">
        <v>251</v>
      </c>
      <c r="F178" s="146" t="s">
        <v>252</v>
      </c>
      <c r="G178" s="147" t="s">
        <v>135</v>
      </c>
      <c r="H178" s="148">
        <v>960</v>
      </c>
      <c r="I178" s="149"/>
      <c r="J178" s="150">
        <f>ROUND(I178*H178,2)</f>
        <v>0</v>
      </c>
      <c r="K178" s="151"/>
      <c r="L178" s="32"/>
      <c r="M178" s="152" t="s">
        <v>1</v>
      </c>
      <c r="N178" s="153" t="s">
        <v>44</v>
      </c>
      <c r="O178" s="57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6" t="s">
        <v>136</v>
      </c>
      <c r="AT178" s="156" t="s">
        <v>132</v>
      </c>
      <c r="AU178" s="156" t="s">
        <v>88</v>
      </c>
      <c r="AY178" s="16" t="s">
        <v>130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6" t="s">
        <v>20</v>
      </c>
      <c r="BK178" s="157">
        <f>ROUND(I178*H178,2)</f>
        <v>0</v>
      </c>
      <c r="BL178" s="16" t="s">
        <v>136</v>
      </c>
      <c r="BM178" s="156" t="s">
        <v>253</v>
      </c>
    </row>
    <row r="179" spans="1:65" s="13" customFormat="1" ht="22.5">
      <c r="B179" s="158"/>
      <c r="D179" s="159" t="s">
        <v>138</v>
      </c>
      <c r="E179" s="160" t="s">
        <v>1</v>
      </c>
      <c r="F179" s="161" t="s">
        <v>249</v>
      </c>
      <c r="H179" s="162">
        <v>960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138</v>
      </c>
      <c r="AU179" s="160" t="s">
        <v>88</v>
      </c>
      <c r="AV179" s="13" t="s">
        <v>88</v>
      </c>
      <c r="AW179" s="13" t="s">
        <v>35</v>
      </c>
      <c r="AX179" s="13" t="s">
        <v>20</v>
      </c>
      <c r="AY179" s="160" t="s">
        <v>130</v>
      </c>
    </row>
    <row r="180" spans="1:65" s="2" customFormat="1" ht="19.899999999999999" customHeight="1">
      <c r="A180" s="31"/>
      <c r="B180" s="143"/>
      <c r="C180" s="144" t="s">
        <v>254</v>
      </c>
      <c r="D180" s="144" t="s">
        <v>132</v>
      </c>
      <c r="E180" s="145" t="s">
        <v>255</v>
      </c>
      <c r="F180" s="146" t="s">
        <v>256</v>
      </c>
      <c r="G180" s="147" t="s">
        <v>135</v>
      </c>
      <c r="H180" s="148">
        <v>610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44</v>
      </c>
      <c r="O180" s="57"/>
      <c r="P180" s="154">
        <f>O180*H180</f>
        <v>0</v>
      </c>
      <c r="Q180" s="154">
        <v>8.4250000000000005E-2</v>
      </c>
      <c r="R180" s="154">
        <f>Q180*H180</f>
        <v>51.392500000000005</v>
      </c>
      <c r="S180" s="154">
        <v>0</v>
      </c>
      <c r="T180" s="15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6" t="s">
        <v>136</v>
      </c>
      <c r="AT180" s="156" t="s">
        <v>132</v>
      </c>
      <c r="AU180" s="156" t="s">
        <v>88</v>
      </c>
      <c r="AY180" s="16" t="s">
        <v>130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6" t="s">
        <v>20</v>
      </c>
      <c r="BK180" s="157">
        <f>ROUND(I180*H180,2)</f>
        <v>0</v>
      </c>
      <c r="BL180" s="16" t="s">
        <v>136</v>
      </c>
      <c r="BM180" s="156" t="s">
        <v>257</v>
      </c>
    </row>
    <row r="181" spans="1:65" s="13" customFormat="1">
      <c r="B181" s="158"/>
      <c r="D181" s="159" t="s">
        <v>138</v>
      </c>
      <c r="E181" s="160" t="s">
        <v>1</v>
      </c>
      <c r="F181" s="161" t="s">
        <v>258</v>
      </c>
      <c r="H181" s="162">
        <v>610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138</v>
      </c>
      <c r="AU181" s="160" t="s">
        <v>88</v>
      </c>
      <c r="AV181" s="13" t="s">
        <v>88</v>
      </c>
      <c r="AW181" s="13" t="s">
        <v>35</v>
      </c>
      <c r="AX181" s="13" t="s">
        <v>20</v>
      </c>
      <c r="AY181" s="160" t="s">
        <v>130</v>
      </c>
    </row>
    <row r="182" spans="1:65" s="2" customFormat="1" ht="14.45" customHeight="1">
      <c r="A182" s="31"/>
      <c r="B182" s="143"/>
      <c r="C182" s="167" t="s">
        <v>259</v>
      </c>
      <c r="D182" s="167" t="s">
        <v>177</v>
      </c>
      <c r="E182" s="168" t="s">
        <v>260</v>
      </c>
      <c r="F182" s="169" t="s">
        <v>261</v>
      </c>
      <c r="G182" s="170" t="s">
        <v>135</v>
      </c>
      <c r="H182" s="171">
        <v>606</v>
      </c>
      <c r="I182" s="172"/>
      <c r="J182" s="173">
        <f>ROUND(I182*H182,2)</f>
        <v>0</v>
      </c>
      <c r="K182" s="174"/>
      <c r="L182" s="175"/>
      <c r="M182" s="176" t="s">
        <v>1</v>
      </c>
      <c r="N182" s="177" t="s">
        <v>44</v>
      </c>
      <c r="O182" s="57"/>
      <c r="P182" s="154">
        <f>O182*H182</f>
        <v>0</v>
      </c>
      <c r="Q182" s="154">
        <v>0.113</v>
      </c>
      <c r="R182" s="154">
        <f>Q182*H182</f>
        <v>68.478000000000009</v>
      </c>
      <c r="S182" s="154">
        <v>0</v>
      </c>
      <c r="T182" s="15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6" t="s">
        <v>168</v>
      </c>
      <c r="AT182" s="156" t="s">
        <v>177</v>
      </c>
      <c r="AU182" s="156" t="s">
        <v>88</v>
      </c>
      <c r="AY182" s="16" t="s">
        <v>130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6" t="s">
        <v>20</v>
      </c>
      <c r="BK182" s="157">
        <f>ROUND(I182*H182,2)</f>
        <v>0</v>
      </c>
      <c r="BL182" s="16" t="s">
        <v>136</v>
      </c>
      <c r="BM182" s="156" t="s">
        <v>262</v>
      </c>
    </row>
    <row r="183" spans="1:65" s="13" customFormat="1" ht="22.5">
      <c r="B183" s="158"/>
      <c r="D183" s="159" t="s">
        <v>138</v>
      </c>
      <c r="E183" s="160" t="s">
        <v>1</v>
      </c>
      <c r="F183" s="161" t="s">
        <v>263</v>
      </c>
      <c r="H183" s="162">
        <v>606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138</v>
      </c>
      <c r="AU183" s="160" t="s">
        <v>88</v>
      </c>
      <c r="AV183" s="13" t="s">
        <v>88</v>
      </c>
      <c r="AW183" s="13" t="s">
        <v>35</v>
      </c>
      <c r="AX183" s="13" t="s">
        <v>20</v>
      </c>
      <c r="AY183" s="160" t="s">
        <v>130</v>
      </c>
    </row>
    <row r="184" spans="1:65" s="2" customFormat="1" ht="19.899999999999999" customHeight="1">
      <c r="A184" s="31"/>
      <c r="B184" s="143"/>
      <c r="C184" s="167" t="s">
        <v>264</v>
      </c>
      <c r="D184" s="167" t="s">
        <v>177</v>
      </c>
      <c r="E184" s="168" t="s">
        <v>265</v>
      </c>
      <c r="F184" s="169" t="s">
        <v>266</v>
      </c>
      <c r="G184" s="170" t="s">
        <v>135</v>
      </c>
      <c r="H184" s="171">
        <v>10.3</v>
      </c>
      <c r="I184" s="172"/>
      <c r="J184" s="173">
        <f>ROUND(I184*H184,2)</f>
        <v>0</v>
      </c>
      <c r="K184" s="174"/>
      <c r="L184" s="175"/>
      <c r="M184" s="176" t="s">
        <v>1</v>
      </c>
      <c r="N184" s="177" t="s">
        <v>44</v>
      </c>
      <c r="O184" s="57"/>
      <c r="P184" s="154">
        <f>O184*H184</f>
        <v>0</v>
      </c>
      <c r="Q184" s="154">
        <v>0.13</v>
      </c>
      <c r="R184" s="154">
        <f>Q184*H184</f>
        <v>1.3390000000000002</v>
      </c>
      <c r="S184" s="154">
        <v>0</v>
      </c>
      <c r="T184" s="15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6" t="s">
        <v>168</v>
      </c>
      <c r="AT184" s="156" t="s">
        <v>177</v>
      </c>
      <c r="AU184" s="156" t="s">
        <v>88</v>
      </c>
      <c r="AY184" s="16" t="s">
        <v>130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6" t="s">
        <v>20</v>
      </c>
      <c r="BK184" s="157">
        <f>ROUND(I184*H184,2)</f>
        <v>0</v>
      </c>
      <c r="BL184" s="16" t="s">
        <v>136</v>
      </c>
      <c r="BM184" s="156" t="s">
        <v>267</v>
      </c>
    </row>
    <row r="185" spans="1:65" s="13" customFormat="1" ht="22.5">
      <c r="B185" s="158"/>
      <c r="D185" s="159" t="s">
        <v>138</v>
      </c>
      <c r="E185" s="160" t="s">
        <v>1</v>
      </c>
      <c r="F185" s="161" t="s">
        <v>268</v>
      </c>
      <c r="H185" s="162">
        <v>10.3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138</v>
      </c>
      <c r="AU185" s="160" t="s">
        <v>88</v>
      </c>
      <c r="AV185" s="13" t="s">
        <v>88</v>
      </c>
      <c r="AW185" s="13" t="s">
        <v>35</v>
      </c>
      <c r="AX185" s="13" t="s">
        <v>20</v>
      </c>
      <c r="AY185" s="160" t="s">
        <v>130</v>
      </c>
    </row>
    <row r="186" spans="1:65" s="12" customFormat="1" ht="22.9" customHeight="1">
      <c r="B186" s="130"/>
      <c r="D186" s="131" t="s">
        <v>78</v>
      </c>
      <c r="E186" s="141" t="s">
        <v>168</v>
      </c>
      <c r="F186" s="141" t="s">
        <v>269</v>
      </c>
      <c r="I186" s="133"/>
      <c r="J186" s="142">
        <f>BK186</f>
        <v>0</v>
      </c>
      <c r="L186" s="130"/>
      <c r="M186" s="135"/>
      <c r="N186" s="136"/>
      <c r="O186" s="136"/>
      <c r="P186" s="137">
        <f>SUM(P187:P198)</f>
        <v>0</v>
      </c>
      <c r="Q186" s="136"/>
      <c r="R186" s="137">
        <f>SUM(R187:R198)</f>
        <v>3.02536</v>
      </c>
      <c r="S186" s="136"/>
      <c r="T186" s="138">
        <f>SUM(T187:T198)</f>
        <v>0.8</v>
      </c>
      <c r="AR186" s="131" t="s">
        <v>20</v>
      </c>
      <c r="AT186" s="139" t="s">
        <v>78</v>
      </c>
      <c r="AU186" s="139" t="s">
        <v>20</v>
      </c>
      <c r="AY186" s="131" t="s">
        <v>130</v>
      </c>
      <c r="BK186" s="140">
        <f>SUM(BK187:BK198)</f>
        <v>0</v>
      </c>
    </row>
    <row r="187" spans="1:65" s="2" customFormat="1" ht="19.899999999999999" customHeight="1">
      <c r="A187" s="31"/>
      <c r="B187" s="143"/>
      <c r="C187" s="144" t="s">
        <v>270</v>
      </c>
      <c r="D187" s="144" t="s">
        <v>132</v>
      </c>
      <c r="E187" s="145" t="s">
        <v>271</v>
      </c>
      <c r="F187" s="146" t="s">
        <v>272</v>
      </c>
      <c r="G187" s="147" t="s">
        <v>273</v>
      </c>
      <c r="H187" s="148">
        <v>4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44</v>
      </c>
      <c r="O187" s="57"/>
      <c r="P187" s="154">
        <f>O187*H187</f>
        <v>0</v>
      </c>
      <c r="Q187" s="154">
        <v>0</v>
      </c>
      <c r="R187" s="154">
        <f>Q187*H187</f>
        <v>0</v>
      </c>
      <c r="S187" s="154">
        <v>0.05</v>
      </c>
      <c r="T187" s="155">
        <f>S187*H187</f>
        <v>0.2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136</v>
      </c>
      <c r="AT187" s="156" t="s">
        <v>132</v>
      </c>
      <c r="AU187" s="156" t="s">
        <v>88</v>
      </c>
      <c r="AY187" s="16" t="s">
        <v>130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20</v>
      </c>
      <c r="BK187" s="157">
        <f>ROUND(I187*H187,2)</f>
        <v>0</v>
      </c>
      <c r="BL187" s="16" t="s">
        <v>136</v>
      </c>
      <c r="BM187" s="156" t="s">
        <v>274</v>
      </c>
    </row>
    <row r="188" spans="1:65" s="13" customFormat="1">
      <c r="B188" s="158"/>
      <c r="D188" s="159" t="s">
        <v>138</v>
      </c>
      <c r="E188" s="160" t="s">
        <v>1</v>
      </c>
      <c r="F188" s="161" t="s">
        <v>275</v>
      </c>
      <c r="H188" s="162">
        <v>4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138</v>
      </c>
      <c r="AU188" s="160" t="s">
        <v>88</v>
      </c>
      <c r="AV188" s="13" t="s">
        <v>88</v>
      </c>
      <c r="AW188" s="13" t="s">
        <v>35</v>
      </c>
      <c r="AX188" s="13" t="s">
        <v>20</v>
      </c>
      <c r="AY188" s="160" t="s">
        <v>130</v>
      </c>
    </row>
    <row r="189" spans="1:65" s="2" customFormat="1" ht="19.899999999999999" customHeight="1">
      <c r="A189" s="31"/>
      <c r="B189" s="143"/>
      <c r="C189" s="144" t="s">
        <v>276</v>
      </c>
      <c r="D189" s="144" t="s">
        <v>132</v>
      </c>
      <c r="E189" s="145" t="s">
        <v>277</v>
      </c>
      <c r="F189" s="146" t="s">
        <v>278</v>
      </c>
      <c r="G189" s="147" t="s">
        <v>273</v>
      </c>
      <c r="H189" s="148">
        <v>6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44</v>
      </c>
      <c r="O189" s="57"/>
      <c r="P189" s="154">
        <f>O189*H189</f>
        <v>0</v>
      </c>
      <c r="Q189" s="154">
        <v>0</v>
      </c>
      <c r="R189" s="154">
        <f>Q189*H189</f>
        <v>0</v>
      </c>
      <c r="S189" s="154">
        <v>0.1</v>
      </c>
      <c r="T189" s="155">
        <f>S189*H189</f>
        <v>0.60000000000000009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136</v>
      </c>
      <c r="AT189" s="156" t="s">
        <v>132</v>
      </c>
      <c r="AU189" s="156" t="s">
        <v>88</v>
      </c>
      <c r="AY189" s="16" t="s">
        <v>130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20</v>
      </c>
      <c r="BK189" s="157">
        <f>ROUND(I189*H189,2)</f>
        <v>0</v>
      </c>
      <c r="BL189" s="16" t="s">
        <v>136</v>
      </c>
      <c r="BM189" s="156" t="s">
        <v>279</v>
      </c>
    </row>
    <row r="190" spans="1:65" s="13" customFormat="1">
      <c r="B190" s="158"/>
      <c r="D190" s="159" t="s">
        <v>138</v>
      </c>
      <c r="E190" s="160" t="s">
        <v>1</v>
      </c>
      <c r="F190" s="161" t="s">
        <v>280</v>
      </c>
      <c r="H190" s="162">
        <v>6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138</v>
      </c>
      <c r="AU190" s="160" t="s">
        <v>88</v>
      </c>
      <c r="AV190" s="13" t="s">
        <v>88</v>
      </c>
      <c r="AW190" s="13" t="s">
        <v>35</v>
      </c>
      <c r="AX190" s="13" t="s">
        <v>20</v>
      </c>
      <c r="AY190" s="160" t="s">
        <v>130</v>
      </c>
    </row>
    <row r="191" spans="1:65" s="2" customFormat="1" ht="19.899999999999999" customHeight="1">
      <c r="A191" s="31"/>
      <c r="B191" s="143"/>
      <c r="C191" s="144" t="s">
        <v>281</v>
      </c>
      <c r="D191" s="144" t="s">
        <v>132</v>
      </c>
      <c r="E191" s="145" t="s">
        <v>282</v>
      </c>
      <c r="F191" s="146" t="s">
        <v>283</v>
      </c>
      <c r="G191" s="147" t="s">
        <v>273</v>
      </c>
      <c r="H191" s="148">
        <v>6</v>
      </c>
      <c r="I191" s="149"/>
      <c r="J191" s="150">
        <f>ROUND(I191*H191,2)</f>
        <v>0</v>
      </c>
      <c r="K191" s="151"/>
      <c r="L191" s="32"/>
      <c r="M191" s="152" t="s">
        <v>1</v>
      </c>
      <c r="N191" s="153" t="s">
        <v>44</v>
      </c>
      <c r="O191" s="57"/>
      <c r="P191" s="154">
        <f>O191*H191</f>
        <v>0</v>
      </c>
      <c r="Q191" s="154">
        <v>0.21734000000000001</v>
      </c>
      <c r="R191" s="154">
        <f>Q191*H191</f>
        <v>1.3040400000000001</v>
      </c>
      <c r="S191" s="154">
        <v>0</v>
      </c>
      <c r="T191" s="15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6" t="s">
        <v>136</v>
      </c>
      <c r="AT191" s="156" t="s">
        <v>132</v>
      </c>
      <c r="AU191" s="156" t="s">
        <v>88</v>
      </c>
      <c r="AY191" s="16" t="s">
        <v>130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6" t="s">
        <v>20</v>
      </c>
      <c r="BK191" s="157">
        <f>ROUND(I191*H191,2)</f>
        <v>0</v>
      </c>
      <c r="BL191" s="16" t="s">
        <v>136</v>
      </c>
      <c r="BM191" s="156" t="s">
        <v>284</v>
      </c>
    </row>
    <row r="192" spans="1:65" s="13" customFormat="1">
      <c r="B192" s="158"/>
      <c r="D192" s="159" t="s">
        <v>138</v>
      </c>
      <c r="E192" s="160" t="s">
        <v>1</v>
      </c>
      <c r="F192" s="161" t="s">
        <v>280</v>
      </c>
      <c r="H192" s="162">
        <v>6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138</v>
      </c>
      <c r="AU192" s="160" t="s">
        <v>88</v>
      </c>
      <c r="AV192" s="13" t="s">
        <v>88</v>
      </c>
      <c r="AW192" s="13" t="s">
        <v>35</v>
      </c>
      <c r="AX192" s="13" t="s">
        <v>20</v>
      </c>
      <c r="AY192" s="160" t="s">
        <v>130</v>
      </c>
    </row>
    <row r="193" spans="1:65" s="2" customFormat="1" ht="19.899999999999999" customHeight="1">
      <c r="A193" s="31"/>
      <c r="B193" s="143"/>
      <c r="C193" s="167" t="s">
        <v>285</v>
      </c>
      <c r="D193" s="167" t="s">
        <v>177</v>
      </c>
      <c r="E193" s="168" t="s">
        <v>286</v>
      </c>
      <c r="F193" s="169" t="s">
        <v>287</v>
      </c>
      <c r="G193" s="170" t="s">
        <v>273</v>
      </c>
      <c r="H193" s="171">
        <v>6</v>
      </c>
      <c r="I193" s="172"/>
      <c r="J193" s="173">
        <f>ROUND(I193*H193,2)</f>
        <v>0</v>
      </c>
      <c r="K193" s="174"/>
      <c r="L193" s="175"/>
      <c r="M193" s="176" t="s">
        <v>1</v>
      </c>
      <c r="N193" s="177" t="s">
        <v>44</v>
      </c>
      <c r="O193" s="57"/>
      <c r="P193" s="154">
        <f>O193*H193</f>
        <v>0</v>
      </c>
      <c r="Q193" s="154">
        <v>0.19600000000000001</v>
      </c>
      <c r="R193" s="154">
        <f>Q193*H193</f>
        <v>1.1760000000000002</v>
      </c>
      <c r="S193" s="154">
        <v>0</v>
      </c>
      <c r="T193" s="15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6" t="s">
        <v>168</v>
      </c>
      <c r="AT193" s="156" t="s">
        <v>177</v>
      </c>
      <c r="AU193" s="156" t="s">
        <v>88</v>
      </c>
      <c r="AY193" s="16" t="s">
        <v>130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6" t="s">
        <v>20</v>
      </c>
      <c r="BK193" s="157">
        <f>ROUND(I193*H193,2)</f>
        <v>0</v>
      </c>
      <c r="BL193" s="16" t="s">
        <v>136</v>
      </c>
      <c r="BM193" s="156" t="s">
        <v>288</v>
      </c>
    </row>
    <row r="194" spans="1:65" s="13" customFormat="1">
      <c r="B194" s="158"/>
      <c r="D194" s="159" t="s">
        <v>138</v>
      </c>
      <c r="E194" s="160" t="s">
        <v>1</v>
      </c>
      <c r="F194" s="161" t="s">
        <v>289</v>
      </c>
      <c r="H194" s="162">
        <v>6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138</v>
      </c>
      <c r="AU194" s="160" t="s">
        <v>88</v>
      </c>
      <c r="AV194" s="13" t="s">
        <v>88</v>
      </c>
      <c r="AW194" s="13" t="s">
        <v>35</v>
      </c>
      <c r="AX194" s="13" t="s">
        <v>20</v>
      </c>
      <c r="AY194" s="160" t="s">
        <v>130</v>
      </c>
    </row>
    <row r="195" spans="1:65" s="2" customFormat="1" ht="14.45" customHeight="1">
      <c r="A195" s="31"/>
      <c r="B195" s="143"/>
      <c r="C195" s="144" t="s">
        <v>290</v>
      </c>
      <c r="D195" s="144" t="s">
        <v>132</v>
      </c>
      <c r="E195" s="145" t="s">
        <v>291</v>
      </c>
      <c r="F195" s="146" t="s">
        <v>292</v>
      </c>
      <c r="G195" s="147" t="s">
        <v>273</v>
      </c>
      <c r="H195" s="148">
        <v>4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44</v>
      </c>
      <c r="O195" s="57"/>
      <c r="P195" s="154">
        <f>O195*H195</f>
        <v>0</v>
      </c>
      <c r="Q195" s="154">
        <v>0.12303</v>
      </c>
      <c r="R195" s="154">
        <f>Q195*H195</f>
        <v>0.49212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136</v>
      </c>
      <c r="AT195" s="156" t="s">
        <v>132</v>
      </c>
      <c r="AU195" s="156" t="s">
        <v>88</v>
      </c>
      <c r="AY195" s="16" t="s">
        <v>130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20</v>
      </c>
      <c r="BK195" s="157">
        <f>ROUND(I195*H195,2)</f>
        <v>0</v>
      </c>
      <c r="BL195" s="16" t="s">
        <v>136</v>
      </c>
      <c r="BM195" s="156" t="s">
        <v>293</v>
      </c>
    </row>
    <row r="196" spans="1:65" s="13" customFormat="1">
      <c r="B196" s="158"/>
      <c r="D196" s="159" t="s">
        <v>138</v>
      </c>
      <c r="E196" s="160" t="s">
        <v>1</v>
      </c>
      <c r="F196" s="161" t="s">
        <v>275</v>
      </c>
      <c r="H196" s="162">
        <v>4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138</v>
      </c>
      <c r="AU196" s="160" t="s">
        <v>88</v>
      </c>
      <c r="AV196" s="13" t="s">
        <v>88</v>
      </c>
      <c r="AW196" s="13" t="s">
        <v>35</v>
      </c>
      <c r="AX196" s="13" t="s">
        <v>20</v>
      </c>
      <c r="AY196" s="160" t="s">
        <v>130</v>
      </c>
    </row>
    <row r="197" spans="1:65" s="2" customFormat="1" ht="19.899999999999999" customHeight="1">
      <c r="A197" s="31"/>
      <c r="B197" s="143"/>
      <c r="C197" s="167" t="s">
        <v>294</v>
      </c>
      <c r="D197" s="167" t="s">
        <v>177</v>
      </c>
      <c r="E197" s="168" t="s">
        <v>295</v>
      </c>
      <c r="F197" s="169" t="s">
        <v>296</v>
      </c>
      <c r="G197" s="170" t="s">
        <v>273</v>
      </c>
      <c r="H197" s="171">
        <v>4</v>
      </c>
      <c r="I197" s="172"/>
      <c r="J197" s="173">
        <f>ROUND(I197*H197,2)</f>
        <v>0</v>
      </c>
      <c r="K197" s="174"/>
      <c r="L197" s="175"/>
      <c r="M197" s="176" t="s">
        <v>1</v>
      </c>
      <c r="N197" s="177" t="s">
        <v>44</v>
      </c>
      <c r="O197" s="57"/>
      <c r="P197" s="154">
        <f>O197*H197</f>
        <v>0</v>
      </c>
      <c r="Q197" s="154">
        <v>1.3299999999999999E-2</v>
      </c>
      <c r="R197" s="154">
        <f>Q197*H197</f>
        <v>5.3199999999999997E-2</v>
      </c>
      <c r="S197" s="154">
        <v>0</v>
      </c>
      <c r="T197" s="15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56" t="s">
        <v>168</v>
      </c>
      <c r="AT197" s="156" t="s">
        <v>177</v>
      </c>
      <c r="AU197" s="156" t="s">
        <v>88</v>
      </c>
      <c r="AY197" s="16" t="s">
        <v>130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6" t="s">
        <v>20</v>
      </c>
      <c r="BK197" s="157">
        <f>ROUND(I197*H197,2)</f>
        <v>0</v>
      </c>
      <c r="BL197" s="16" t="s">
        <v>136</v>
      </c>
      <c r="BM197" s="156" t="s">
        <v>297</v>
      </c>
    </row>
    <row r="198" spans="1:65" s="13" customFormat="1">
      <c r="B198" s="158"/>
      <c r="D198" s="159" t="s">
        <v>138</v>
      </c>
      <c r="E198" s="160" t="s">
        <v>1</v>
      </c>
      <c r="F198" s="161" t="s">
        <v>298</v>
      </c>
      <c r="H198" s="162">
        <v>4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138</v>
      </c>
      <c r="AU198" s="160" t="s">
        <v>88</v>
      </c>
      <c r="AV198" s="13" t="s">
        <v>88</v>
      </c>
      <c r="AW198" s="13" t="s">
        <v>35</v>
      </c>
      <c r="AX198" s="13" t="s">
        <v>20</v>
      </c>
      <c r="AY198" s="160" t="s">
        <v>130</v>
      </c>
    </row>
    <row r="199" spans="1:65" s="12" customFormat="1" ht="22.9" customHeight="1">
      <c r="B199" s="130"/>
      <c r="D199" s="131" t="s">
        <v>78</v>
      </c>
      <c r="E199" s="141" t="s">
        <v>173</v>
      </c>
      <c r="F199" s="141" t="s">
        <v>299</v>
      </c>
      <c r="I199" s="133"/>
      <c r="J199" s="142">
        <f>BK199</f>
        <v>0</v>
      </c>
      <c r="L199" s="130"/>
      <c r="M199" s="135"/>
      <c r="N199" s="136"/>
      <c r="O199" s="136"/>
      <c r="P199" s="137">
        <f>SUM(P200:P235)</f>
        <v>0</v>
      </c>
      <c r="Q199" s="136"/>
      <c r="R199" s="137">
        <f>SUM(R200:R235)</f>
        <v>35.554063799999994</v>
      </c>
      <c r="S199" s="136"/>
      <c r="T199" s="138">
        <f>SUM(T200:T235)</f>
        <v>0</v>
      </c>
      <c r="AR199" s="131" t="s">
        <v>20</v>
      </c>
      <c r="AT199" s="139" t="s">
        <v>78</v>
      </c>
      <c r="AU199" s="139" t="s">
        <v>20</v>
      </c>
      <c r="AY199" s="131" t="s">
        <v>130</v>
      </c>
      <c r="BK199" s="140">
        <f>SUM(BK200:BK235)</f>
        <v>0</v>
      </c>
    </row>
    <row r="200" spans="1:65" s="2" customFormat="1" ht="19.899999999999999" customHeight="1">
      <c r="A200" s="31"/>
      <c r="B200" s="143"/>
      <c r="C200" s="144" t="s">
        <v>300</v>
      </c>
      <c r="D200" s="144" t="s">
        <v>132</v>
      </c>
      <c r="E200" s="145" t="s">
        <v>301</v>
      </c>
      <c r="F200" s="146" t="s">
        <v>302</v>
      </c>
      <c r="G200" s="147" t="s">
        <v>160</v>
      </c>
      <c r="H200" s="148">
        <v>162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44</v>
      </c>
      <c r="O200" s="57"/>
      <c r="P200" s="154">
        <f>O200*H200</f>
        <v>0</v>
      </c>
      <c r="Q200" s="154">
        <v>1.1E-4</v>
      </c>
      <c r="R200" s="154">
        <f>Q200*H200</f>
        <v>1.7819999999999999E-2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136</v>
      </c>
      <c r="AT200" s="156" t="s">
        <v>132</v>
      </c>
      <c r="AU200" s="156" t="s">
        <v>88</v>
      </c>
      <c r="AY200" s="16" t="s">
        <v>130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20</v>
      </c>
      <c r="BK200" s="157">
        <f>ROUND(I200*H200,2)</f>
        <v>0</v>
      </c>
      <c r="BL200" s="16" t="s">
        <v>136</v>
      </c>
      <c r="BM200" s="156" t="s">
        <v>303</v>
      </c>
    </row>
    <row r="201" spans="1:65" s="13" customFormat="1">
      <c r="B201" s="158"/>
      <c r="D201" s="159" t="s">
        <v>138</v>
      </c>
      <c r="E201" s="160" t="s">
        <v>1</v>
      </c>
      <c r="F201" s="161" t="s">
        <v>304</v>
      </c>
      <c r="H201" s="162">
        <v>162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138</v>
      </c>
      <c r="AU201" s="160" t="s">
        <v>88</v>
      </c>
      <c r="AV201" s="13" t="s">
        <v>88</v>
      </c>
      <c r="AW201" s="13" t="s">
        <v>35</v>
      </c>
      <c r="AX201" s="13" t="s">
        <v>20</v>
      </c>
      <c r="AY201" s="160" t="s">
        <v>130</v>
      </c>
    </row>
    <row r="202" spans="1:65" s="2" customFormat="1" ht="19.899999999999999" customHeight="1">
      <c r="A202" s="31"/>
      <c r="B202" s="143"/>
      <c r="C202" s="144" t="s">
        <v>305</v>
      </c>
      <c r="D202" s="144" t="s">
        <v>132</v>
      </c>
      <c r="E202" s="145" t="s">
        <v>306</v>
      </c>
      <c r="F202" s="146" t="s">
        <v>307</v>
      </c>
      <c r="G202" s="147" t="s">
        <v>160</v>
      </c>
      <c r="H202" s="148">
        <v>35</v>
      </c>
      <c r="I202" s="149"/>
      <c r="J202" s="150">
        <f>ROUND(I202*H202,2)</f>
        <v>0</v>
      </c>
      <c r="K202" s="151"/>
      <c r="L202" s="32"/>
      <c r="M202" s="152" t="s">
        <v>1</v>
      </c>
      <c r="N202" s="153" t="s">
        <v>44</v>
      </c>
      <c r="O202" s="57"/>
      <c r="P202" s="154">
        <f>O202*H202</f>
        <v>0</v>
      </c>
      <c r="Q202" s="154">
        <v>1.1E-4</v>
      </c>
      <c r="R202" s="154">
        <f>Q202*H202</f>
        <v>3.8500000000000001E-3</v>
      </c>
      <c r="S202" s="154">
        <v>0</v>
      </c>
      <c r="T202" s="15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56" t="s">
        <v>136</v>
      </c>
      <c r="AT202" s="156" t="s">
        <v>132</v>
      </c>
      <c r="AU202" s="156" t="s">
        <v>88</v>
      </c>
      <c r="AY202" s="16" t="s">
        <v>130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6" t="s">
        <v>20</v>
      </c>
      <c r="BK202" s="157">
        <f>ROUND(I202*H202,2)</f>
        <v>0</v>
      </c>
      <c r="BL202" s="16" t="s">
        <v>136</v>
      </c>
      <c r="BM202" s="156" t="s">
        <v>308</v>
      </c>
    </row>
    <row r="203" spans="1:65" s="2" customFormat="1" ht="19.899999999999999" customHeight="1">
      <c r="A203" s="31"/>
      <c r="B203" s="143"/>
      <c r="C203" s="144" t="s">
        <v>309</v>
      </c>
      <c r="D203" s="144" t="s">
        <v>132</v>
      </c>
      <c r="E203" s="145" t="s">
        <v>310</v>
      </c>
      <c r="F203" s="146" t="s">
        <v>311</v>
      </c>
      <c r="G203" s="147" t="s">
        <v>135</v>
      </c>
      <c r="H203" s="148">
        <v>184.03</v>
      </c>
      <c r="I203" s="149"/>
      <c r="J203" s="150">
        <f>ROUND(I203*H203,2)</f>
        <v>0</v>
      </c>
      <c r="K203" s="151"/>
      <c r="L203" s="32"/>
      <c r="M203" s="152" t="s">
        <v>1</v>
      </c>
      <c r="N203" s="153" t="s">
        <v>44</v>
      </c>
      <c r="O203" s="57"/>
      <c r="P203" s="154">
        <f>O203*H203</f>
        <v>0</v>
      </c>
      <c r="Q203" s="154">
        <v>8.4999999999999995E-4</v>
      </c>
      <c r="R203" s="154">
        <f>Q203*H203</f>
        <v>0.1564255</v>
      </c>
      <c r="S203" s="154">
        <v>0</v>
      </c>
      <c r="T203" s="15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6" t="s">
        <v>136</v>
      </c>
      <c r="AT203" s="156" t="s">
        <v>132</v>
      </c>
      <c r="AU203" s="156" t="s">
        <v>88</v>
      </c>
      <c r="AY203" s="16" t="s">
        <v>130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6" t="s">
        <v>20</v>
      </c>
      <c r="BK203" s="157">
        <f>ROUND(I203*H203,2)</f>
        <v>0</v>
      </c>
      <c r="BL203" s="16" t="s">
        <v>136</v>
      </c>
      <c r="BM203" s="156" t="s">
        <v>312</v>
      </c>
    </row>
    <row r="204" spans="1:65" s="13" customFormat="1" ht="22.5">
      <c r="B204" s="158"/>
      <c r="D204" s="159" t="s">
        <v>138</v>
      </c>
      <c r="E204" s="160" t="s">
        <v>1</v>
      </c>
      <c r="F204" s="161" t="s">
        <v>313</v>
      </c>
      <c r="H204" s="162">
        <v>184.03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138</v>
      </c>
      <c r="AU204" s="160" t="s">
        <v>88</v>
      </c>
      <c r="AV204" s="13" t="s">
        <v>88</v>
      </c>
      <c r="AW204" s="13" t="s">
        <v>35</v>
      </c>
      <c r="AX204" s="13" t="s">
        <v>20</v>
      </c>
      <c r="AY204" s="160" t="s">
        <v>130</v>
      </c>
    </row>
    <row r="205" spans="1:65" s="2" customFormat="1" ht="19.899999999999999" customHeight="1">
      <c r="A205" s="31"/>
      <c r="B205" s="143"/>
      <c r="C205" s="144" t="s">
        <v>314</v>
      </c>
      <c r="D205" s="144" t="s">
        <v>132</v>
      </c>
      <c r="E205" s="145" t="s">
        <v>315</v>
      </c>
      <c r="F205" s="146" t="s">
        <v>316</v>
      </c>
      <c r="G205" s="147" t="s">
        <v>160</v>
      </c>
      <c r="H205" s="148">
        <v>162</v>
      </c>
      <c r="I205" s="149"/>
      <c r="J205" s="150">
        <f>ROUND(I205*H205,2)</f>
        <v>0</v>
      </c>
      <c r="K205" s="151"/>
      <c r="L205" s="32"/>
      <c r="M205" s="152" t="s">
        <v>1</v>
      </c>
      <c r="N205" s="153" t="s">
        <v>44</v>
      </c>
      <c r="O205" s="57"/>
      <c r="P205" s="154">
        <f>O205*H205</f>
        <v>0</v>
      </c>
      <c r="Q205" s="154">
        <v>3.3E-4</v>
      </c>
      <c r="R205" s="154">
        <f>Q205*H205</f>
        <v>5.3460000000000001E-2</v>
      </c>
      <c r="S205" s="154">
        <v>0</v>
      </c>
      <c r="T205" s="15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136</v>
      </c>
      <c r="AT205" s="156" t="s">
        <v>132</v>
      </c>
      <c r="AU205" s="156" t="s">
        <v>88</v>
      </c>
      <c r="AY205" s="16" t="s">
        <v>130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6" t="s">
        <v>20</v>
      </c>
      <c r="BK205" s="157">
        <f>ROUND(I205*H205,2)</f>
        <v>0</v>
      </c>
      <c r="BL205" s="16" t="s">
        <v>136</v>
      </c>
      <c r="BM205" s="156" t="s">
        <v>317</v>
      </c>
    </row>
    <row r="206" spans="1:65" s="13" customFormat="1">
      <c r="B206" s="158"/>
      <c r="D206" s="159" t="s">
        <v>138</v>
      </c>
      <c r="E206" s="160" t="s">
        <v>1</v>
      </c>
      <c r="F206" s="161" t="s">
        <v>304</v>
      </c>
      <c r="H206" s="162">
        <v>162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138</v>
      </c>
      <c r="AU206" s="160" t="s">
        <v>88</v>
      </c>
      <c r="AV206" s="13" t="s">
        <v>88</v>
      </c>
      <c r="AW206" s="13" t="s">
        <v>35</v>
      </c>
      <c r="AX206" s="13" t="s">
        <v>20</v>
      </c>
      <c r="AY206" s="160" t="s">
        <v>130</v>
      </c>
    </row>
    <row r="207" spans="1:65" s="2" customFormat="1" ht="19.899999999999999" customHeight="1">
      <c r="A207" s="31"/>
      <c r="B207" s="143"/>
      <c r="C207" s="144" t="s">
        <v>318</v>
      </c>
      <c r="D207" s="144" t="s">
        <v>132</v>
      </c>
      <c r="E207" s="145" t="s">
        <v>319</v>
      </c>
      <c r="F207" s="146" t="s">
        <v>320</v>
      </c>
      <c r="G207" s="147" t="s">
        <v>160</v>
      </c>
      <c r="H207" s="148">
        <v>35</v>
      </c>
      <c r="I207" s="149"/>
      <c r="J207" s="150">
        <f>ROUND(I207*H207,2)</f>
        <v>0</v>
      </c>
      <c r="K207" s="151"/>
      <c r="L207" s="32"/>
      <c r="M207" s="152" t="s">
        <v>1</v>
      </c>
      <c r="N207" s="153" t="s">
        <v>44</v>
      </c>
      <c r="O207" s="57"/>
      <c r="P207" s="154">
        <f>O207*H207</f>
        <v>0</v>
      </c>
      <c r="Q207" s="154">
        <v>3.8000000000000002E-4</v>
      </c>
      <c r="R207" s="154">
        <f>Q207*H207</f>
        <v>1.3300000000000001E-2</v>
      </c>
      <c r="S207" s="154">
        <v>0</v>
      </c>
      <c r="T207" s="15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6" t="s">
        <v>136</v>
      </c>
      <c r="AT207" s="156" t="s">
        <v>132</v>
      </c>
      <c r="AU207" s="156" t="s">
        <v>88</v>
      </c>
      <c r="AY207" s="16" t="s">
        <v>130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6" t="s">
        <v>20</v>
      </c>
      <c r="BK207" s="157">
        <f>ROUND(I207*H207,2)</f>
        <v>0</v>
      </c>
      <c r="BL207" s="16" t="s">
        <v>136</v>
      </c>
      <c r="BM207" s="156" t="s">
        <v>321</v>
      </c>
    </row>
    <row r="208" spans="1:65" s="2" customFormat="1" ht="19.899999999999999" customHeight="1">
      <c r="A208" s="31"/>
      <c r="B208" s="143"/>
      <c r="C208" s="144" t="s">
        <v>322</v>
      </c>
      <c r="D208" s="144" t="s">
        <v>132</v>
      </c>
      <c r="E208" s="145" t="s">
        <v>323</v>
      </c>
      <c r="F208" s="146" t="s">
        <v>324</v>
      </c>
      <c r="G208" s="147" t="s">
        <v>135</v>
      </c>
      <c r="H208" s="148">
        <v>184.03</v>
      </c>
      <c r="I208" s="149"/>
      <c r="J208" s="150">
        <f>ROUND(I208*H208,2)</f>
        <v>0</v>
      </c>
      <c r="K208" s="151"/>
      <c r="L208" s="32"/>
      <c r="M208" s="152" t="s">
        <v>1</v>
      </c>
      <c r="N208" s="153" t="s">
        <v>44</v>
      </c>
      <c r="O208" s="57"/>
      <c r="P208" s="154">
        <f>O208*H208</f>
        <v>0</v>
      </c>
      <c r="Q208" s="154">
        <v>2.5999999999999999E-3</v>
      </c>
      <c r="R208" s="154">
        <f>Q208*H208</f>
        <v>0.47847799999999996</v>
      </c>
      <c r="S208" s="154">
        <v>0</v>
      </c>
      <c r="T208" s="155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136</v>
      </c>
      <c r="AT208" s="156" t="s">
        <v>132</v>
      </c>
      <c r="AU208" s="156" t="s">
        <v>88</v>
      </c>
      <c r="AY208" s="16" t="s">
        <v>130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6" t="s">
        <v>20</v>
      </c>
      <c r="BK208" s="157">
        <f>ROUND(I208*H208,2)</f>
        <v>0</v>
      </c>
      <c r="BL208" s="16" t="s">
        <v>136</v>
      </c>
      <c r="BM208" s="156" t="s">
        <v>325</v>
      </c>
    </row>
    <row r="209" spans="1:65" s="13" customFormat="1" ht="22.5">
      <c r="B209" s="158"/>
      <c r="D209" s="159" t="s">
        <v>138</v>
      </c>
      <c r="E209" s="160" t="s">
        <v>1</v>
      </c>
      <c r="F209" s="161" t="s">
        <v>313</v>
      </c>
      <c r="H209" s="162">
        <v>184.03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138</v>
      </c>
      <c r="AU209" s="160" t="s">
        <v>88</v>
      </c>
      <c r="AV209" s="13" t="s">
        <v>88</v>
      </c>
      <c r="AW209" s="13" t="s">
        <v>35</v>
      </c>
      <c r="AX209" s="13" t="s">
        <v>20</v>
      </c>
      <c r="AY209" s="160" t="s">
        <v>130</v>
      </c>
    </row>
    <row r="210" spans="1:65" s="2" customFormat="1" ht="14.45" customHeight="1">
      <c r="A210" s="31"/>
      <c r="B210" s="143"/>
      <c r="C210" s="144" t="s">
        <v>326</v>
      </c>
      <c r="D210" s="144" t="s">
        <v>132</v>
      </c>
      <c r="E210" s="145" t="s">
        <v>327</v>
      </c>
      <c r="F210" s="146" t="s">
        <v>328</v>
      </c>
      <c r="G210" s="147" t="s">
        <v>160</v>
      </c>
      <c r="H210" s="148">
        <v>197</v>
      </c>
      <c r="I210" s="149"/>
      <c r="J210" s="150">
        <f>ROUND(I210*H210,2)</f>
        <v>0</v>
      </c>
      <c r="K210" s="151"/>
      <c r="L210" s="32"/>
      <c r="M210" s="152" t="s">
        <v>1</v>
      </c>
      <c r="N210" s="153" t="s">
        <v>44</v>
      </c>
      <c r="O210" s="57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136</v>
      </c>
      <c r="AT210" s="156" t="s">
        <v>132</v>
      </c>
      <c r="AU210" s="156" t="s">
        <v>88</v>
      </c>
      <c r="AY210" s="16" t="s">
        <v>130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6" t="s">
        <v>20</v>
      </c>
      <c r="BK210" s="157">
        <f>ROUND(I210*H210,2)</f>
        <v>0</v>
      </c>
      <c r="BL210" s="16" t="s">
        <v>136</v>
      </c>
      <c r="BM210" s="156" t="s">
        <v>329</v>
      </c>
    </row>
    <row r="211" spans="1:65" s="13" customFormat="1">
      <c r="B211" s="158"/>
      <c r="D211" s="159" t="s">
        <v>138</v>
      </c>
      <c r="E211" s="160" t="s">
        <v>1</v>
      </c>
      <c r="F211" s="161" t="s">
        <v>330</v>
      </c>
      <c r="H211" s="162">
        <v>197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138</v>
      </c>
      <c r="AU211" s="160" t="s">
        <v>88</v>
      </c>
      <c r="AV211" s="13" t="s">
        <v>88</v>
      </c>
      <c r="AW211" s="13" t="s">
        <v>35</v>
      </c>
      <c r="AX211" s="13" t="s">
        <v>20</v>
      </c>
      <c r="AY211" s="160" t="s">
        <v>130</v>
      </c>
    </row>
    <row r="212" spans="1:65" s="2" customFormat="1" ht="14.45" customHeight="1">
      <c r="A212" s="31"/>
      <c r="B212" s="143"/>
      <c r="C212" s="144" t="s">
        <v>331</v>
      </c>
      <c r="D212" s="144" t="s">
        <v>132</v>
      </c>
      <c r="E212" s="145" t="s">
        <v>332</v>
      </c>
      <c r="F212" s="146" t="s">
        <v>333</v>
      </c>
      <c r="G212" s="147" t="s">
        <v>135</v>
      </c>
      <c r="H212" s="148">
        <v>184.03</v>
      </c>
      <c r="I212" s="149"/>
      <c r="J212" s="150">
        <f>ROUND(I212*H212,2)</f>
        <v>0</v>
      </c>
      <c r="K212" s="151"/>
      <c r="L212" s="32"/>
      <c r="M212" s="152" t="s">
        <v>1</v>
      </c>
      <c r="N212" s="153" t="s">
        <v>44</v>
      </c>
      <c r="O212" s="57"/>
      <c r="P212" s="154">
        <f>O212*H212</f>
        <v>0</v>
      </c>
      <c r="Q212" s="154">
        <v>1.0000000000000001E-5</v>
      </c>
      <c r="R212" s="154">
        <f>Q212*H212</f>
        <v>1.8403000000000002E-3</v>
      </c>
      <c r="S212" s="154">
        <v>0</v>
      </c>
      <c r="T212" s="15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136</v>
      </c>
      <c r="AT212" s="156" t="s">
        <v>132</v>
      </c>
      <c r="AU212" s="156" t="s">
        <v>88</v>
      </c>
      <c r="AY212" s="16" t="s">
        <v>130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6" t="s">
        <v>20</v>
      </c>
      <c r="BK212" s="157">
        <f>ROUND(I212*H212,2)</f>
        <v>0</v>
      </c>
      <c r="BL212" s="16" t="s">
        <v>136</v>
      </c>
      <c r="BM212" s="156" t="s">
        <v>334</v>
      </c>
    </row>
    <row r="213" spans="1:65" s="13" customFormat="1">
      <c r="B213" s="158"/>
      <c r="D213" s="159" t="s">
        <v>138</v>
      </c>
      <c r="E213" s="160" t="s">
        <v>1</v>
      </c>
      <c r="F213" s="161" t="s">
        <v>335</v>
      </c>
      <c r="H213" s="162">
        <v>184.03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138</v>
      </c>
      <c r="AU213" s="160" t="s">
        <v>88</v>
      </c>
      <c r="AV213" s="13" t="s">
        <v>88</v>
      </c>
      <c r="AW213" s="13" t="s">
        <v>35</v>
      </c>
      <c r="AX213" s="13" t="s">
        <v>20</v>
      </c>
      <c r="AY213" s="160" t="s">
        <v>130</v>
      </c>
    </row>
    <row r="214" spans="1:65" s="2" customFormat="1" ht="19.899999999999999" customHeight="1">
      <c r="A214" s="31"/>
      <c r="B214" s="143"/>
      <c r="C214" s="144" t="s">
        <v>336</v>
      </c>
      <c r="D214" s="144" t="s">
        <v>132</v>
      </c>
      <c r="E214" s="145" t="s">
        <v>337</v>
      </c>
      <c r="F214" s="146" t="s">
        <v>338</v>
      </c>
      <c r="G214" s="147" t="s">
        <v>160</v>
      </c>
      <c r="H214" s="148">
        <v>5</v>
      </c>
      <c r="I214" s="149"/>
      <c r="J214" s="150">
        <f>ROUND(I214*H214,2)</f>
        <v>0</v>
      </c>
      <c r="K214" s="151"/>
      <c r="L214" s="32"/>
      <c r="M214" s="152" t="s">
        <v>1</v>
      </c>
      <c r="N214" s="153" t="s">
        <v>44</v>
      </c>
      <c r="O214" s="57"/>
      <c r="P214" s="154">
        <f>O214*H214</f>
        <v>0</v>
      </c>
      <c r="Q214" s="154">
        <v>8.0839999999999995E-2</v>
      </c>
      <c r="R214" s="154">
        <f>Q214*H214</f>
        <v>0.4042</v>
      </c>
      <c r="S214" s="154">
        <v>0</v>
      </c>
      <c r="T214" s="15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6" t="s">
        <v>136</v>
      </c>
      <c r="AT214" s="156" t="s">
        <v>132</v>
      </c>
      <c r="AU214" s="156" t="s">
        <v>88</v>
      </c>
      <c r="AY214" s="16" t="s">
        <v>130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6" t="s">
        <v>20</v>
      </c>
      <c r="BK214" s="157">
        <f>ROUND(I214*H214,2)</f>
        <v>0</v>
      </c>
      <c r="BL214" s="16" t="s">
        <v>136</v>
      </c>
      <c r="BM214" s="156" t="s">
        <v>339</v>
      </c>
    </row>
    <row r="215" spans="1:65" s="13" customFormat="1">
      <c r="B215" s="158"/>
      <c r="D215" s="159" t="s">
        <v>138</v>
      </c>
      <c r="E215" s="160" t="s">
        <v>1</v>
      </c>
      <c r="F215" s="161" t="s">
        <v>167</v>
      </c>
      <c r="H215" s="162">
        <v>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138</v>
      </c>
      <c r="AU215" s="160" t="s">
        <v>88</v>
      </c>
      <c r="AV215" s="13" t="s">
        <v>88</v>
      </c>
      <c r="AW215" s="13" t="s">
        <v>35</v>
      </c>
      <c r="AX215" s="13" t="s">
        <v>20</v>
      </c>
      <c r="AY215" s="160" t="s">
        <v>130</v>
      </c>
    </row>
    <row r="216" spans="1:65" s="2" customFormat="1" ht="14.45" customHeight="1">
      <c r="A216" s="31"/>
      <c r="B216" s="143"/>
      <c r="C216" s="167" t="s">
        <v>340</v>
      </c>
      <c r="D216" s="167" t="s">
        <v>177</v>
      </c>
      <c r="E216" s="168" t="s">
        <v>341</v>
      </c>
      <c r="F216" s="169" t="s">
        <v>342</v>
      </c>
      <c r="G216" s="170" t="s">
        <v>135</v>
      </c>
      <c r="H216" s="171">
        <v>0.8</v>
      </c>
      <c r="I216" s="172"/>
      <c r="J216" s="173">
        <f>ROUND(I216*H216,2)</f>
        <v>0</v>
      </c>
      <c r="K216" s="174"/>
      <c r="L216" s="175"/>
      <c r="M216" s="176" t="s">
        <v>1</v>
      </c>
      <c r="N216" s="177" t="s">
        <v>44</v>
      </c>
      <c r="O216" s="57"/>
      <c r="P216" s="154">
        <f>O216*H216</f>
        <v>0</v>
      </c>
      <c r="Q216" s="154">
        <v>0.41699999999999998</v>
      </c>
      <c r="R216" s="154">
        <f>Q216*H216</f>
        <v>0.33360000000000001</v>
      </c>
      <c r="S216" s="154">
        <v>0</v>
      </c>
      <c r="T216" s="15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6" t="s">
        <v>168</v>
      </c>
      <c r="AT216" s="156" t="s">
        <v>177</v>
      </c>
      <c r="AU216" s="156" t="s">
        <v>88</v>
      </c>
      <c r="AY216" s="16" t="s">
        <v>130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6" t="s">
        <v>20</v>
      </c>
      <c r="BK216" s="157">
        <f>ROUND(I216*H216,2)</f>
        <v>0</v>
      </c>
      <c r="BL216" s="16" t="s">
        <v>136</v>
      </c>
      <c r="BM216" s="156" t="s">
        <v>343</v>
      </c>
    </row>
    <row r="217" spans="1:65" s="13" customFormat="1" ht="22.5">
      <c r="B217" s="158"/>
      <c r="D217" s="159" t="s">
        <v>138</v>
      </c>
      <c r="E217" s="160" t="s">
        <v>1</v>
      </c>
      <c r="F217" s="161" t="s">
        <v>344</v>
      </c>
      <c r="H217" s="162">
        <v>0.8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138</v>
      </c>
      <c r="AU217" s="160" t="s">
        <v>88</v>
      </c>
      <c r="AV217" s="13" t="s">
        <v>88</v>
      </c>
      <c r="AW217" s="13" t="s">
        <v>35</v>
      </c>
      <c r="AX217" s="13" t="s">
        <v>20</v>
      </c>
      <c r="AY217" s="160" t="s">
        <v>130</v>
      </c>
    </row>
    <row r="218" spans="1:65" s="2" customFormat="1" ht="19.899999999999999" customHeight="1">
      <c r="A218" s="31"/>
      <c r="B218" s="143"/>
      <c r="C218" s="144" t="s">
        <v>345</v>
      </c>
      <c r="D218" s="144" t="s">
        <v>132</v>
      </c>
      <c r="E218" s="145" t="s">
        <v>346</v>
      </c>
      <c r="F218" s="146" t="s">
        <v>347</v>
      </c>
      <c r="G218" s="147" t="s">
        <v>160</v>
      </c>
      <c r="H218" s="148">
        <v>127</v>
      </c>
      <c r="I218" s="149"/>
      <c r="J218" s="150">
        <f>ROUND(I218*H218,2)</f>
        <v>0</v>
      </c>
      <c r="K218" s="151"/>
      <c r="L218" s="32"/>
      <c r="M218" s="152" t="s">
        <v>1</v>
      </c>
      <c r="N218" s="153" t="s">
        <v>44</v>
      </c>
      <c r="O218" s="57"/>
      <c r="P218" s="154">
        <f>O218*H218</f>
        <v>0</v>
      </c>
      <c r="Q218" s="154">
        <v>0.14066999999999999</v>
      </c>
      <c r="R218" s="154">
        <f>Q218*H218</f>
        <v>17.865089999999999</v>
      </c>
      <c r="S218" s="154">
        <v>0</v>
      </c>
      <c r="T218" s="15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136</v>
      </c>
      <c r="AT218" s="156" t="s">
        <v>132</v>
      </c>
      <c r="AU218" s="156" t="s">
        <v>88</v>
      </c>
      <c r="AY218" s="16" t="s">
        <v>130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6" t="s">
        <v>20</v>
      </c>
      <c r="BK218" s="157">
        <f>ROUND(I218*H218,2)</f>
        <v>0</v>
      </c>
      <c r="BL218" s="16" t="s">
        <v>136</v>
      </c>
      <c r="BM218" s="156" t="s">
        <v>348</v>
      </c>
    </row>
    <row r="219" spans="1:65" s="13" customFormat="1">
      <c r="B219" s="158"/>
      <c r="D219" s="159" t="s">
        <v>138</v>
      </c>
      <c r="E219" s="160" t="s">
        <v>1</v>
      </c>
      <c r="F219" s="161" t="s">
        <v>349</v>
      </c>
      <c r="H219" s="162">
        <v>127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138</v>
      </c>
      <c r="AU219" s="160" t="s">
        <v>88</v>
      </c>
      <c r="AV219" s="13" t="s">
        <v>88</v>
      </c>
      <c r="AW219" s="13" t="s">
        <v>35</v>
      </c>
      <c r="AX219" s="13" t="s">
        <v>20</v>
      </c>
      <c r="AY219" s="160" t="s">
        <v>130</v>
      </c>
    </row>
    <row r="220" spans="1:65" s="2" customFormat="1" ht="14.45" customHeight="1">
      <c r="A220" s="31"/>
      <c r="B220" s="143"/>
      <c r="C220" s="167" t="s">
        <v>350</v>
      </c>
      <c r="D220" s="167" t="s">
        <v>177</v>
      </c>
      <c r="E220" s="168" t="s">
        <v>351</v>
      </c>
      <c r="F220" s="169" t="s">
        <v>352</v>
      </c>
      <c r="G220" s="170" t="s">
        <v>160</v>
      </c>
      <c r="H220" s="171">
        <v>124</v>
      </c>
      <c r="I220" s="172"/>
      <c r="J220" s="173">
        <f>ROUND(I220*H220,2)</f>
        <v>0</v>
      </c>
      <c r="K220" s="174"/>
      <c r="L220" s="175"/>
      <c r="M220" s="176" t="s">
        <v>1</v>
      </c>
      <c r="N220" s="177" t="s">
        <v>44</v>
      </c>
      <c r="O220" s="57"/>
      <c r="P220" s="154">
        <f>O220*H220</f>
        <v>0</v>
      </c>
      <c r="Q220" s="154">
        <v>0.125</v>
      </c>
      <c r="R220" s="154">
        <f>Q220*H220</f>
        <v>15.5</v>
      </c>
      <c r="S220" s="154">
        <v>0</v>
      </c>
      <c r="T220" s="15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168</v>
      </c>
      <c r="AT220" s="156" t="s">
        <v>177</v>
      </c>
      <c r="AU220" s="156" t="s">
        <v>88</v>
      </c>
      <c r="AY220" s="16" t="s">
        <v>130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6" t="s">
        <v>20</v>
      </c>
      <c r="BK220" s="157">
        <f>ROUND(I220*H220,2)</f>
        <v>0</v>
      </c>
      <c r="BL220" s="16" t="s">
        <v>136</v>
      </c>
      <c r="BM220" s="156" t="s">
        <v>353</v>
      </c>
    </row>
    <row r="221" spans="1:65" s="13" customFormat="1">
      <c r="B221" s="158"/>
      <c r="D221" s="159" t="s">
        <v>138</v>
      </c>
      <c r="E221" s="160" t="s">
        <v>1</v>
      </c>
      <c r="F221" s="161" t="s">
        <v>354</v>
      </c>
      <c r="H221" s="162">
        <v>124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138</v>
      </c>
      <c r="AU221" s="160" t="s">
        <v>88</v>
      </c>
      <c r="AV221" s="13" t="s">
        <v>88</v>
      </c>
      <c r="AW221" s="13" t="s">
        <v>35</v>
      </c>
      <c r="AX221" s="13" t="s">
        <v>20</v>
      </c>
      <c r="AY221" s="160" t="s">
        <v>130</v>
      </c>
    </row>
    <row r="222" spans="1:65" s="2" customFormat="1" ht="19.899999999999999" customHeight="1">
      <c r="A222" s="31"/>
      <c r="B222" s="143"/>
      <c r="C222" s="167" t="s">
        <v>355</v>
      </c>
      <c r="D222" s="167" t="s">
        <v>177</v>
      </c>
      <c r="E222" s="168" t="s">
        <v>356</v>
      </c>
      <c r="F222" s="169" t="s">
        <v>357</v>
      </c>
      <c r="G222" s="170" t="s">
        <v>160</v>
      </c>
      <c r="H222" s="171">
        <v>3</v>
      </c>
      <c r="I222" s="172"/>
      <c r="J222" s="173">
        <f>ROUND(I222*H222,2)</f>
        <v>0</v>
      </c>
      <c r="K222" s="174"/>
      <c r="L222" s="175"/>
      <c r="M222" s="176" t="s">
        <v>1</v>
      </c>
      <c r="N222" s="177" t="s">
        <v>44</v>
      </c>
      <c r="O222" s="57"/>
      <c r="P222" s="154">
        <f>O222*H222</f>
        <v>0</v>
      </c>
      <c r="Q222" s="154">
        <v>0.125</v>
      </c>
      <c r="R222" s="154">
        <f>Q222*H222</f>
        <v>0.375</v>
      </c>
      <c r="S222" s="154">
        <v>0</v>
      </c>
      <c r="T222" s="15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168</v>
      </c>
      <c r="AT222" s="156" t="s">
        <v>177</v>
      </c>
      <c r="AU222" s="156" t="s">
        <v>88</v>
      </c>
      <c r="AY222" s="16" t="s">
        <v>130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6" t="s">
        <v>20</v>
      </c>
      <c r="BK222" s="157">
        <f>ROUND(I222*H222,2)</f>
        <v>0</v>
      </c>
      <c r="BL222" s="16" t="s">
        <v>136</v>
      </c>
      <c r="BM222" s="156" t="s">
        <v>358</v>
      </c>
    </row>
    <row r="223" spans="1:65" s="13" customFormat="1">
      <c r="B223" s="158"/>
      <c r="D223" s="159" t="s">
        <v>138</v>
      </c>
      <c r="E223" s="160" t="s">
        <v>1</v>
      </c>
      <c r="F223" s="161" t="s">
        <v>359</v>
      </c>
      <c r="H223" s="162">
        <v>3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138</v>
      </c>
      <c r="AU223" s="160" t="s">
        <v>88</v>
      </c>
      <c r="AV223" s="13" t="s">
        <v>88</v>
      </c>
      <c r="AW223" s="13" t="s">
        <v>35</v>
      </c>
      <c r="AX223" s="13" t="s">
        <v>20</v>
      </c>
      <c r="AY223" s="160" t="s">
        <v>130</v>
      </c>
    </row>
    <row r="224" spans="1:65" s="2" customFormat="1" ht="19.899999999999999" customHeight="1">
      <c r="A224" s="31"/>
      <c r="B224" s="143"/>
      <c r="C224" s="144" t="s">
        <v>360</v>
      </c>
      <c r="D224" s="144" t="s">
        <v>132</v>
      </c>
      <c r="E224" s="145" t="s">
        <v>361</v>
      </c>
      <c r="F224" s="146" t="s">
        <v>362</v>
      </c>
      <c r="G224" s="147" t="s">
        <v>160</v>
      </c>
      <c r="H224" s="148">
        <v>260</v>
      </c>
      <c r="I224" s="149"/>
      <c r="J224" s="150">
        <f>ROUND(I224*H224,2)</f>
        <v>0</v>
      </c>
      <c r="K224" s="151"/>
      <c r="L224" s="32"/>
      <c r="M224" s="152" t="s">
        <v>1</v>
      </c>
      <c r="N224" s="153" t="s">
        <v>44</v>
      </c>
      <c r="O224" s="57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6" t="s">
        <v>136</v>
      </c>
      <c r="AT224" s="156" t="s">
        <v>132</v>
      </c>
      <c r="AU224" s="156" t="s">
        <v>88</v>
      </c>
      <c r="AY224" s="16" t="s">
        <v>130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6" t="s">
        <v>20</v>
      </c>
      <c r="BK224" s="157">
        <f>ROUND(I224*H224,2)</f>
        <v>0</v>
      </c>
      <c r="BL224" s="16" t="s">
        <v>136</v>
      </c>
      <c r="BM224" s="156" t="s">
        <v>363</v>
      </c>
    </row>
    <row r="225" spans="1:65" s="13" customFormat="1">
      <c r="B225" s="158"/>
      <c r="D225" s="159" t="s">
        <v>138</v>
      </c>
      <c r="E225" s="160" t="s">
        <v>1</v>
      </c>
      <c r="F225" s="161" t="s">
        <v>364</v>
      </c>
      <c r="H225" s="162">
        <v>260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138</v>
      </c>
      <c r="AU225" s="160" t="s">
        <v>88</v>
      </c>
      <c r="AV225" s="13" t="s">
        <v>88</v>
      </c>
      <c r="AW225" s="13" t="s">
        <v>35</v>
      </c>
      <c r="AX225" s="13" t="s">
        <v>20</v>
      </c>
      <c r="AY225" s="160" t="s">
        <v>130</v>
      </c>
    </row>
    <row r="226" spans="1:65" s="2" customFormat="1" ht="19.899999999999999" customHeight="1">
      <c r="A226" s="31"/>
      <c r="B226" s="143"/>
      <c r="C226" s="144" t="s">
        <v>365</v>
      </c>
      <c r="D226" s="144" t="s">
        <v>132</v>
      </c>
      <c r="E226" s="145" t="s">
        <v>366</v>
      </c>
      <c r="F226" s="146" t="s">
        <v>367</v>
      </c>
      <c r="G226" s="147" t="s">
        <v>160</v>
      </c>
      <c r="H226" s="148">
        <v>260</v>
      </c>
      <c r="I226" s="149"/>
      <c r="J226" s="150">
        <f>ROUND(I226*H226,2)</f>
        <v>0</v>
      </c>
      <c r="K226" s="151"/>
      <c r="L226" s="32"/>
      <c r="M226" s="152" t="s">
        <v>1</v>
      </c>
      <c r="N226" s="153" t="s">
        <v>44</v>
      </c>
      <c r="O226" s="57"/>
      <c r="P226" s="154">
        <f>O226*H226</f>
        <v>0</v>
      </c>
      <c r="Q226" s="154">
        <v>9.0000000000000006E-5</v>
      </c>
      <c r="R226" s="154">
        <f>Q226*H226</f>
        <v>2.3400000000000001E-2</v>
      </c>
      <c r="S226" s="154">
        <v>0</v>
      </c>
      <c r="T226" s="15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136</v>
      </c>
      <c r="AT226" s="156" t="s">
        <v>132</v>
      </c>
      <c r="AU226" s="156" t="s">
        <v>88</v>
      </c>
      <c r="AY226" s="16" t="s">
        <v>130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20</v>
      </c>
      <c r="BK226" s="157">
        <f>ROUND(I226*H226,2)</f>
        <v>0</v>
      </c>
      <c r="BL226" s="16" t="s">
        <v>136</v>
      </c>
      <c r="BM226" s="156" t="s">
        <v>368</v>
      </c>
    </row>
    <row r="227" spans="1:65" s="13" customFormat="1">
      <c r="B227" s="158"/>
      <c r="D227" s="159" t="s">
        <v>138</v>
      </c>
      <c r="E227" s="160" t="s">
        <v>1</v>
      </c>
      <c r="F227" s="161" t="s">
        <v>369</v>
      </c>
      <c r="H227" s="162">
        <v>260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138</v>
      </c>
      <c r="AU227" s="160" t="s">
        <v>88</v>
      </c>
      <c r="AV227" s="13" t="s">
        <v>88</v>
      </c>
      <c r="AW227" s="13" t="s">
        <v>35</v>
      </c>
      <c r="AX227" s="13" t="s">
        <v>20</v>
      </c>
      <c r="AY227" s="160" t="s">
        <v>130</v>
      </c>
    </row>
    <row r="228" spans="1:65" s="2" customFormat="1" ht="19.899999999999999" customHeight="1">
      <c r="A228" s="31"/>
      <c r="B228" s="143"/>
      <c r="C228" s="144" t="s">
        <v>370</v>
      </c>
      <c r="D228" s="144" t="s">
        <v>132</v>
      </c>
      <c r="E228" s="145" t="s">
        <v>371</v>
      </c>
      <c r="F228" s="146" t="s">
        <v>372</v>
      </c>
      <c r="G228" s="147" t="s">
        <v>135</v>
      </c>
      <c r="H228" s="148">
        <v>168</v>
      </c>
      <c r="I228" s="149"/>
      <c r="J228" s="150">
        <f>ROUND(I228*H228,2)</f>
        <v>0</v>
      </c>
      <c r="K228" s="151"/>
      <c r="L228" s="32"/>
      <c r="M228" s="152" t="s">
        <v>1</v>
      </c>
      <c r="N228" s="153" t="s">
        <v>44</v>
      </c>
      <c r="O228" s="57"/>
      <c r="P228" s="154">
        <f>O228*H228</f>
        <v>0</v>
      </c>
      <c r="Q228" s="154">
        <v>1.9499999999999999E-3</v>
      </c>
      <c r="R228" s="154">
        <f>Q228*H228</f>
        <v>0.3276</v>
      </c>
      <c r="S228" s="154">
        <v>0</v>
      </c>
      <c r="T228" s="15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6" t="s">
        <v>136</v>
      </c>
      <c r="AT228" s="156" t="s">
        <v>132</v>
      </c>
      <c r="AU228" s="156" t="s">
        <v>88</v>
      </c>
      <c r="AY228" s="16" t="s">
        <v>130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6" t="s">
        <v>20</v>
      </c>
      <c r="BK228" s="157">
        <f>ROUND(I228*H228,2)</f>
        <v>0</v>
      </c>
      <c r="BL228" s="16" t="s">
        <v>136</v>
      </c>
      <c r="BM228" s="156" t="s">
        <v>373</v>
      </c>
    </row>
    <row r="229" spans="1:65" s="13" customFormat="1">
      <c r="B229" s="158"/>
      <c r="D229" s="159" t="s">
        <v>138</v>
      </c>
      <c r="E229" s="160" t="s">
        <v>1</v>
      </c>
      <c r="F229" s="161" t="s">
        <v>374</v>
      </c>
      <c r="H229" s="162">
        <v>168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138</v>
      </c>
      <c r="AU229" s="160" t="s">
        <v>88</v>
      </c>
      <c r="AV229" s="13" t="s">
        <v>88</v>
      </c>
      <c r="AW229" s="13" t="s">
        <v>35</v>
      </c>
      <c r="AX229" s="13" t="s">
        <v>20</v>
      </c>
      <c r="AY229" s="160" t="s">
        <v>130</v>
      </c>
    </row>
    <row r="230" spans="1:65" s="2" customFormat="1" ht="14.45" customHeight="1">
      <c r="A230" s="31"/>
      <c r="B230" s="143"/>
      <c r="C230" s="144" t="s">
        <v>375</v>
      </c>
      <c r="D230" s="144" t="s">
        <v>132</v>
      </c>
      <c r="E230" s="145" t="s">
        <v>376</v>
      </c>
      <c r="F230" s="146" t="s">
        <v>377</v>
      </c>
      <c r="G230" s="147" t="s">
        <v>160</v>
      </c>
      <c r="H230" s="148">
        <v>260</v>
      </c>
      <c r="I230" s="149"/>
      <c r="J230" s="150">
        <f>ROUND(I230*H230,2)</f>
        <v>0</v>
      </c>
      <c r="K230" s="151"/>
      <c r="L230" s="32"/>
      <c r="M230" s="152" t="s">
        <v>1</v>
      </c>
      <c r="N230" s="153" t="s">
        <v>44</v>
      </c>
      <c r="O230" s="57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136</v>
      </c>
      <c r="AT230" s="156" t="s">
        <v>132</v>
      </c>
      <c r="AU230" s="156" t="s">
        <v>88</v>
      </c>
      <c r="AY230" s="16" t="s">
        <v>130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6" t="s">
        <v>20</v>
      </c>
      <c r="BK230" s="157">
        <f>ROUND(I230*H230,2)</f>
        <v>0</v>
      </c>
      <c r="BL230" s="16" t="s">
        <v>136</v>
      </c>
      <c r="BM230" s="156" t="s">
        <v>378</v>
      </c>
    </row>
    <row r="231" spans="1:65" s="13" customFormat="1">
      <c r="B231" s="158"/>
      <c r="D231" s="159" t="s">
        <v>138</v>
      </c>
      <c r="E231" s="160" t="s">
        <v>1</v>
      </c>
      <c r="F231" s="161" t="s">
        <v>379</v>
      </c>
      <c r="H231" s="162">
        <v>260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138</v>
      </c>
      <c r="AU231" s="160" t="s">
        <v>88</v>
      </c>
      <c r="AV231" s="13" t="s">
        <v>88</v>
      </c>
      <c r="AW231" s="13" t="s">
        <v>35</v>
      </c>
      <c r="AX231" s="13" t="s">
        <v>20</v>
      </c>
      <c r="AY231" s="160" t="s">
        <v>130</v>
      </c>
    </row>
    <row r="232" spans="1:65" s="2" customFormat="1" ht="19.899999999999999" customHeight="1">
      <c r="A232" s="31"/>
      <c r="B232" s="143"/>
      <c r="C232" s="144" t="s">
        <v>380</v>
      </c>
      <c r="D232" s="144" t="s">
        <v>132</v>
      </c>
      <c r="E232" s="145" t="s">
        <v>381</v>
      </c>
      <c r="F232" s="146" t="s">
        <v>382</v>
      </c>
      <c r="G232" s="147" t="s">
        <v>160</v>
      </c>
      <c r="H232" s="148">
        <v>130</v>
      </c>
      <c r="I232" s="149"/>
      <c r="J232" s="150">
        <f>ROUND(I232*H232,2)</f>
        <v>0</v>
      </c>
      <c r="K232" s="151"/>
      <c r="L232" s="32"/>
      <c r="M232" s="152" t="s">
        <v>1</v>
      </c>
      <c r="N232" s="153" t="s">
        <v>44</v>
      </c>
      <c r="O232" s="57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136</v>
      </c>
      <c r="AT232" s="156" t="s">
        <v>132</v>
      </c>
      <c r="AU232" s="156" t="s">
        <v>88</v>
      </c>
      <c r="AY232" s="16" t="s">
        <v>130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20</v>
      </c>
      <c r="BK232" s="157">
        <f>ROUND(I232*H232,2)</f>
        <v>0</v>
      </c>
      <c r="BL232" s="16" t="s">
        <v>136</v>
      </c>
      <c r="BM232" s="156" t="s">
        <v>383</v>
      </c>
    </row>
    <row r="233" spans="1:65" s="13" customFormat="1">
      <c r="B233" s="158"/>
      <c r="D233" s="159" t="s">
        <v>138</v>
      </c>
      <c r="E233" s="160" t="s">
        <v>1</v>
      </c>
      <c r="F233" s="161" t="s">
        <v>162</v>
      </c>
      <c r="H233" s="162">
        <v>130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138</v>
      </c>
      <c r="AU233" s="160" t="s">
        <v>88</v>
      </c>
      <c r="AV233" s="13" t="s">
        <v>88</v>
      </c>
      <c r="AW233" s="13" t="s">
        <v>35</v>
      </c>
      <c r="AX233" s="13" t="s">
        <v>20</v>
      </c>
      <c r="AY233" s="160" t="s">
        <v>130</v>
      </c>
    </row>
    <row r="234" spans="1:65" s="2" customFormat="1" ht="19.899999999999999" customHeight="1">
      <c r="A234" s="31"/>
      <c r="B234" s="143"/>
      <c r="C234" s="144" t="s">
        <v>384</v>
      </c>
      <c r="D234" s="144" t="s">
        <v>132</v>
      </c>
      <c r="E234" s="145" t="s">
        <v>385</v>
      </c>
      <c r="F234" s="146" t="s">
        <v>386</v>
      </c>
      <c r="G234" s="147" t="s">
        <v>135</v>
      </c>
      <c r="H234" s="148">
        <v>0.8</v>
      </c>
      <c r="I234" s="149"/>
      <c r="J234" s="150">
        <f>ROUND(I234*H234,2)</f>
        <v>0</v>
      </c>
      <c r="K234" s="151"/>
      <c r="L234" s="32"/>
      <c r="M234" s="152" t="s">
        <v>1</v>
      </c>
      <c r="N234" s="153" t="s">
        <v>44</v>
      </c>
      <c r="O234" s="57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136</v>
      </c>
      <c r="AT234" s="156" t="s">
        <v>132</v>
      </c>
      <c r="AU234" s="156" t="s">
        <v>88</v>
      </c>
      <c r="AY234" s="16" t="s">
        <v>130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6" t="s">
        <v>20</v>
      </c>
      <c r="BK234" s="157">
        <f>ROUND(I234*H234,2)</f>
        <v>0</v>
      </c>
      <c r="BL234" s="16" t="s">
        <v>136</v>
      </c>
      <c r="BM234" s="156" t="s">
        <v>387</v>
      </c>
    </row>
    <row r="235" spans="1:65" s="13" customFormat="1">
      <c r="B235" s="158"/>
      <c r="D235" s="159" t="s">
        <v>138</v>
      </c>
      <c r="E235" s="160" t="s">
        <v>1</v>
      </c>
      <c r="F235" s="161" t="s">
        <v>388</v>
      </c>
      <c r="H235" s="162">
        <v>0.8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138</v>
      </c>
      <c r="AU235" s="160" t="s">
        <v>88</v>
      </c>
      <c r="AV235" s="13" t="s">
        <v>88</v>
      </c>
      <c r="AW235" s="13" t="s">
        <v>35</v>
      </c>
      <c r="AX235" s="13" t="s">
        <v>20</v>
      </c>
      <c r="AY235" s="160" t="s">
        <v>130</v>
      </c>
    </row>
    <row r="236" spans="1:65" s="12" customFormat="1" ht="22.9" customHeight="1">
      <c r="B236" s="130"/>
      <c r="D236" s="131" t="s">
        <v>78</v>
      </c>
      <c r="E236" s="141" t="s">
        <v>389</v>
      </c>
      <c r="F236" s="141" t="s">
        <v>390</v>
      </c>
      <c r="I236" s="133"/>
      <c r="J236" s="142">
        <f>BK236</f>
        <v>0</v>
      </c>
      <c r="L236" s="130"/>
      <c r="M236" s="135"/>
      <c r="N236" s="136"/>
      <c r="O236" s="136"/>
      <c r="P236" s="137">
        <f>SUM(P237:P244)</f>
        <v>0</v>
      </c>
      <c r="Q236" s="136"/>
      <c r="R236" s="137">
        <f>SUM(R237:R244)</f>
        <v>0</v>
      </c>
      <c r="S236" s="136"/>
      <c r="T236" s="138">
        <f>SUM(T237:T244)</f>
        <v>0</v>
      </c>
      <c r="AR236" s="131" t="s">
        <v>20</v>
      </c>
      <c r="AT236" s="139" t="s">
        <v>78</v>
      </c>
      <c r="AU236" s="139" t="s">
        <v>20</v>
      </c>
      <c r="AY236" s="131" t="s">
        <v>130</v>
      </c>
      <c r="BK236" s="140">
        <f>SUM(BK237:BK244)</f>
        <v>0</v>
      </c>
    </row>
    <row r="237" spans="1:65" s="2" customFormat="1" ht="19.899999999999999" customHeight="1">
      <c r="A237" s="31"/>
      <c r="B237" s="143"/>
      <c r="C237" s="144" t="s">
        <v>391</v>
      </c>
      <c r="D237" s="144" t="s">
        <v>132</v>
      </c>
      <c r="E237" s="145" t="s">
        <v>392</v>
      </c>
      <c r="F237" s="146" t="s">
        <v>393</v>
      </c>
      <c r="G237" s="147" t="s">
        <v>180</v>
      </c>
      <c r="H237" s="148">
        <v>1536.24</v>
      </c>
      <c r="I237" s="149"/>
      <c r="J237" s="150">
        <f>ROUND(I237*H237,2)</f>
        <v>0</v>
      </c>
      <c r="K237" s="151"/>
      <c r="L237" s="32"/>
      <c r="M237" s="152" t="s">
        <v>1</v>
      </c>
      <c r="N237" s="153" t="s">
        <v>44</v>
      </c>
      <c r="O237" s="57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56" t="s">
        <v>136</v>
      </c>
      <c r="AT237" s="156" t="s">
        <v>132</v>
      </c>
      <c r="AU237" s="156" t="s">
        <v>88</v>
      </c>
      <c r="AY237" s="16" t="s">
        <v>130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6" t="s">
        <v>20</v>
      </c>
      <c r="BK237" s="157">
        <f>ROUND(I237*H237,2)</f>
        <v>0</v>
      </c>
      <c r="BL237" s="16" t="s">
        <v>136</v>
      </c>
      <c r="BM237" s="156" t="s">
        <v>394</v>
      </c>
    </row>
    <row r="238" spans="1:65" s="13" customFormat="1">
      <c r="B238" s="158"/>
      <c r="D238" s="159" t="s">
        <v>138</v>
      </c>
      <c r="E238" s="160" t="s">
        <v>1</v>
      </c>
      <c r="F238" s="161" t="s">
        <v>395</v>
      </c>
      <c r="H238" s="162">
        <v>1536.24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138</v>
      </c>
      <c r="AU238" s="160" t="s">
        <v>88</v>
      </c>
      <c r="AV238" s="13" t="s">
        <v>88</v>
      </c>
      <c r="AW238" s="13" t="s">
        <v>35</v>
      </c>
      <c r="AX238" s="13" t="s">
        <v>20</v>
      </c>
      <c r="AY238" s="160" t="s">
        <v>130</v>
      </c>
    </row>
    <row r="239" spans="1:65" s="2" customFormat="1" ht="19.899999999999999" customHeight="1">
      <c r="A239" s="31"/>
      <c r="B239" s="143"/>
      <c r="C239" s="144" t="s">
        <v>396</v>
      </c>
      <c r="D239" s="144" t="s">
        <v>132</v>
      </c>
      <c r="E239" s="145" t="s">
        <v>397</v>
      </c>
      <c r="F239" s="146" t="s">
        <v>398</v>
      </c>
      <c r="G239" s="147" t="s">
        <v>180</v>
      </c>
      <c r="H239" s="148">
        <v>21507.360000000001</v>
      </c>
      <c r="I239" s="149"/>
      <c r="J239" s="150">
        <f>ROUND(I239*H239,2)</f>
        <v>0</v>
      </c>
      <c r="K239" s="151"/>
      <c r="L239" s="32"/>
      <c r="M239" s="152" t="s">
        <v>1</v>
      </c>
      <c r="N239" s="153" t="s">
        <v>44</v>
      </c>
      <c r="O239" s="57"/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6" t="s">
        <v>136</v>
      </c>
      <c r="AT239" s="156" t="s">
        <v>132</v>
      </c>
      <c r="AU239" s="156" t="s">
        <v>88</v>
      </c>
      <c r="AY239" s="16" t="s">
        <v>130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6" t="s">
        <v>20</v>
      </c>
      <c r="BK239" s="157">
        <f>ROUND(I239*H239,2)</f>
        <v>0</v>
      </c>
      <c r="BL239" s="16" t="s">
        <v>136</v>
      </c>
      <c r="BM239" s="156" t="s">
        <v>399</v>
      </c>
    </row>
    <row r="240" spans="1:65" s="13" customFormat="1">
      <c r="B240" s="158"/>
      <c r="D240" s="159" t="s">
        <v>138</v>
      </c>
      <c r="E240" s="160" t="s">
        <v>1</v>
      </c>
      <c r="F240" s="161" t="s">
        <v>400</v>
      </c>
      <c r="H240" s="162">
        <v>21507.360000000001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138</v>
      </c>
      <c r="AU240" s="160" t="s">
        <v>88</v>
      </c>
      <c r="AV240" s="13" t="s">
        <v>88</v>
      </c>
      <c r="AW240" s="13" t="s">
        <v>35</v>
      </c>
      <c r="AX240" s="13" t="s">
        <v>20</v>
      </c>
      <c r="AY240" s="160" t="s">
        <v>130</v>
      </c>
    </row>
    <row r="241" spans="1:65" s="2" customFormat="1" ht="19.899999999999999" customHeight="1">
      <c r="A241" s="31"/>
      <c r="B241" s="143"/>
      <c r="C241" s="144" t="s">
        <v>401</v>
      </c>
      <c r="D241" s="144" t="s">
        <v>132</v>
      </c>
      <c r="E241" s="145" t="s">
        <v>402</v>
      </c>
      <c r="F241" s="146" t="s">
        <v>403</v>
      </c>
      <c r="G241" s="147" t="s">
        <v>180</v>
      </c>
      <c r="H241" s="148">
        <v>27.225000000000001</v>
      </c>
      <c r="I241" s="149"/>
      <c r="J241" s="150">
        <f>ROUND(I241*H241,2)</f>
        <v>0</v>
      </c>
      <c r="K241" s="151"/>
      <c r="L241" s="32"/>
      <c r="M241" s="152" t="s">
        <v>1</v>
      </c>
      <c r="N241" s="153" t="s">
        <v>44</v>
      </c>
      <c r="O241" s="57"/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136</v>
      </c>
      <c r="AT241" s="156" t="s">
        <v>132</v>
      </c>
      <c r="AU241" s="156" t="s">
        <v>88</v>
      </c>
      <c r="AY241" s="16" t="s">
        <v>130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6" t="s">
        <v>20</v>
      </c>
      <c r="BK241" s="157">
        <f>ROUND(I241*H241,2)</f>
        <v>0</v>
      </c>
      <c r="BL241" s="16" t="s">
        <v>136</v>
      </c>
      <c r="BM241" s="156" t="s">
        <v>404</v>
      </c>
    </row>
    <row r="242" spans="1:65" s="13" customFormat="1">
      <c r="B242" s="158"/>
      <c r="D242" s="159" t="s">
        <v>138</v>
      </c>
      <c r="E242" s="160" t="s">
        <v>1</v>
      </c>
      <c r="F242" s="161" t="s">
        <v>405</v>
      </c>
      <c r="H242" s="162">
        <v>27.225000000000001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138</v>
      </c>
      <c r="AU242" s="160" t="s">
        <v>88</v>
      </c>
      <c r="AV242" s="13" t="s">
        <v>88</v>
      </c>
      <c r="AW242" s="13" t="s">
        <v>35</v>
      </c>
      <c r="AX242" s="13" t="s">
        <v>20</v>
      </c>
      <c r="AY242" s="160" t="s">
        <v>130</v>
      </c>
    </row>
    <row r="243" spans="1:65" s="2" customFormat="1" ht="19.899999999999999" customHeight="1">
      <c r="A243" s="31"/>
      <c r="B243" s="143"/>
      <c r="C243" s="144" t="s">
        <v>406</v>
      </c>
      <c r="D243" s="144" t="s">
        <v>132</v>
      </c>
      <c r="E243" s="145" t="s">
        <v>407</v>
      </c>
      <c r="F243" s="146" t="s">
        <v>408</v>
      </c>
      <c r="G243" s="147" t="s">
        <v>180</v>
      </c>
      <c r="H243" s="148">
        <v>381.15</v>
      </c>
      <c r="I243" s="149"/>
      <c r="J243" s="150">
        <f>ROUND(I243*H243,2)</f>
        <v>0</v>
      </c>
      <c r="K243" s="151"/>
      <c r="L243" s="32"/>
      <c r="M243" s="152" t="s">
        <v>1</v>
      </c>
      <c r="N243" s="153" t="s">
        <v>44</v>
      </c>
      <c r="O243" s="57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56" t="s">
        <v>136</v>
      </c>
      <c r="AT243" s="156" t="s">
        <v>132</v>
      </c>
      <c r="AU243" s="156" t="s">
        <v>88</v>
      </c>
      <c r="AY243" s="16" t="s">
        <v>130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6" t="s">
        <v>20</v>
      </c>
      <c r="BK243" s="157">
        <f>ROUND(I243*H243,2)</f>
        <v>0</v>
      </c>
      <c r="BL243" s="16" t="s">
        <v>136</v>
      </c>
      <c r="BM243" s="156" t="s">
        <v>409</v>
      </c>
    </row>
    <row r="244" spans="1:65" s="13" customFormat="1">
      <c r="B244" s="158"/>
      <c r="D244" s="159" t="s">
        <v>138</v>
      </c>
      <c r="E244" s="160" t="s">
        <v>1</v>
      </c>
      <c r="F244" s="161" t="s">
        <v>410</v>
      </c>
      <c r="H244" s="162">
        <v>381.15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138</v>
      </c>
      <c r="AU244" s="160" t="s">
        <v>88</v>
      </c>
      <c r="AV244" s="13" t="s">
        <v>88</v>
      </c>
      <c r="AW244" s="13" t="s">
        <v>35</v>
      </c>
      <c r="AX244" s="13" t="s">
        <v>20</v>
      </c>
      <c r="AY244" s="160" t="s">
        <v>130</v>
      </c>
    </row>
    <row r="245" spans="1:65" s="12" customFormat="1" ht="22.9" customHeight="1">
      <c r="B245" s="130"/>
      <c r="D245" s="131" t="s">
        <v>78</v>
      </c>
      <c r="E245" s="141" t="s">
        <v>411</v>
      </c>
      <c r="F245" s="141" t="s">
        <v>412</v>
      </c>
      <c r="I245" s="133"/>
      <c r="J245" s="142">
        <f>BK245</f>
        <v>0</v>
      </c>
      <c r="L245" s="130"/>
      <c r="M245" s="135"/>
      <c r="N245" s="136"/>
      <c r="O245" s="136"/>
      <c r="P245" s="137">
        <f>P246</f>
        <v>0</v>
      </c>
      <c r="Q245" s="136"/>
      <c r="R245" s="137">
        <f>R246</f>
        <v>0</v>
      </c>
      <c r="S245" s="136"/>
      <c r="T245" s="138">
        <f>T246</f>
        <v>0</v>
      </c>
      <c r="AR245" s="131" t="s">
        <v>20</v>
      </c>
      <c r="AT245" s="139" t="s">
        <v>78</v>
      </c>
      <c r="AU245" s="139" t="s">
        <v>20</v>
      </c>
      <c r="AY245" s="131" t="s">
        <v>130</v>
      </c>
      <c r="BK245" s="140">
        <f>BK246</f>
        <v>0</v>
      </c>
    </row>
    <row r="246" spans="1:65" s="2" customFormat="1" ht="19.899999999999999" customHeight="1">
      <c r="A246" s="31"/>
      <c r="B246" s="143"/>
      <c r="C246" s="144" t="s">
        <v>413</v>
      </c>
      <c r="D246" s="144" t="s">
        <v>132</v>
      </c>
      <c r="E246" s="145" t="s">
        <v>414</v>
      </c>
      <c r="F246" s="146" t="s">
        <v>415</v>
      </c>
      <c r="G246" s="147" t="s">
        <v>180</v>
      </c>
      <c r="H246" s="148">
        <v>164.01</v>
      </c>
      <c r="I246" s="149"/>
      <c r="J246" s="150">
        <f>ROUND(I246*H246,2)</f>
        <v>0</v>
      </c>
      <c r="K246" s="151"/>
      <c r="L246" s="32"/>
      <c r="M246" s="152" t="s">
        <v>1</v>
      </c>
      <c r="N246" s="153" t="s">
        <v>44</v>
      </c>
      <c r="O246" s="57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6" t="s">
        <v>136</v>
      </c>
      <c r="AT246" s="156" t="s">
        <v>132</v>
      </c>
      <c r="AU246" s="156" t="s">
        <v>88</v>
      </c>
      <c r="AY246" s="16" t="s">
        <v>130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6" t="s">
        <v>20</v>
      </c>
      <c r="BK246" s="157">
        <f>ROUND(I246*H246,2)</f>
        <v>0</v>
      </c>
      <c r="BL246" s="16" t="s">
        <v>136</v>
      </c>
      <c r="BM246" s="156" t="s">
        <v>416</v>
      </c>
    </row>
    <row r="247" spans="1:65" s="12" customFormat="1" ht="25.9" customHeight="1">
      <c r="B247" s="130"/>
      <c r="D247" s="131" t="s">
        <v>78</v>
      </c>
      <c r="E247" s="132" t="s">
        <v>417</v>
      </c>
      <c r="F247" s="132" t="s">
        <v>418</v>
      </c>
      <c r="I247" s="133"/>
      <c r="J247" s="134">
        <f>BK247</f>
        <v>0</v>
      </c>
      <c r="L247" s="130"/>
      <c r="M247" s="135"/>
      <c r="N247" s="136"/>
      <c r="O247" s="136"/>
      <c r="P247" s="137">
        <f>SUM(P248:P249)</f>
        <v>0</v>
      </c>
      <c r="Q247" s="136"/>
      <c r="R247" s="137">
        <f>SUM(R248:R249)</f>
        <v>0</v>
      </c>
      <c r="S247" s="136"/>
      <c r="T247" s="138">
        <f>SUM(T248:T249)</f>
        <v>0</v>
      </c>
      <c r="AR247" s="131" t="s">
        <v>136</v>
      </c>
      <c r="AT247" s="139" t="s">
        <v>78</v>
      </c>
      <c r="AU247" s="139" t="s">
        <v>79</v>
      </c>
      <c r="AY247" s="131" t="s">
        <v>130</v>
      </c>
      <c r="BK247" s="140">
        <f>SUM(BK248:BK249)</f>
        <v>0</v>
      </c>
    </row>
    <row r="248" spans="1:65" s="2" customFormat="1" ht="30" customHeight="1">
      <c r="A248" s="31"/>
      <c r="B248" s="143"/>
      <c r="C248" s="144" t="s">
        <v>419</v>
      </c>
      <c r="D248" s="144" t="s">
        <v>132</v>
      </c>
      <c r="E248" s="145" t="s">
        <v>420</v>
      </c>
      <c r="F248" s="146" t="s">
        <v>421</v>
      </c>
      <c r="G248" s="147" t="s">
        <v>180</v>
      </c>
      <c r="H248" s="148">
        <v>585.9</v>
      </c>
      <c r="I248" s="149"/>
      <c r="J248" s="150">
        <f>ROUND(I248*H248,2)</f>
        <v>0</v>
      </c>
      <c r="K248" s="151"/>
      <c r="L248" s="32"/>
      <c r="M248" s="152" t="s">
        <v>1</v>
      </c>
      <c r="N248" s="153" t="s">
        <v>44</v>
      </c>
      <c r="O248" s="57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6" t="s">
        <v>422</v>
      </c>
      <c r="AT248" s="156" t="s">
        <v>132</v>
      </c>
      <c r="AU248" s="156" t="s">
        <v>20</v>
      </c>
      <c r="AY248" s="16" t="s">
        <v>130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6" t="s">
        <v>20</v>
      </c>
      <c r="BK248" s="157">
        <f>ROUND(I248*H248,2)</f>
        <v>0</v>
      </c>
      <c r="BL248" s="16" t="s">
        <v>422</v>
      </c>
      <c r="BM248" s="156" t="s">
        <v>423</v>
      </c>
    </row>
    <row r="249" spans="1:65" s="13" customFormat="1">
      <c r="B249" s="158"/>
      <c r="D249" s="159" t="s">
        <v>138</v>
      </c>
      <c r="E249" s="160" t="s">
        <v>1</v>
      </c>
      <c r="F249" s="161" t="s">
        <v>424</v>
      </c>
      <c r="H249" s="162">
        <v>585.9</v>
      </c>
      <c r="I249" s="163"/>
      <c r="L249" s="158"/>
      <c r="M249" s="178"/>
      <c r="N249" s="179"/>
      <c r="O249" s="179"/>
      <c r="P249" s="179"/>
      <c r="Q249" s="179"/>
      <c r="R249" s="179"/>
      <c r="S249" s="179"/>
      <c r="T249" s="180"/>
      <c r="AT249" s="160" t="s">
        <v>138</v>
      </c>
      <c r="AU249" s="160" t="s">
        <v>20</v>
      </c>
      <c r="AV249" s="13" t="s">
        <v>88</v>
      </c>
      <c r="AW249" s="13" t="s">
        <v>35</v>
      </c>
      <c r="AX249" s="13" t="s">
        <v>20</v>
      </c>
      <c r="AY249" s="160" t="s">
        <v>130</v>
      </c>
    </row>
    <row r="250" spans="1:65" s="2" customFormat="1" ht="6.95" customHeight="1">
      <c r="A250" s="31"/>
      <c r="B250" s="46"/>
      <c r="C250" s="47"/>
      <c r="D250" s="47"/>
      <c r="E250" s="47"/>
      <c r="F250" s="47"/>
      <c r="G250" s="47"/>
      <c r="H250" s="47"/>
      <c r="I250" s="47"/>
      <c r="J250" s="47"/>
      <c r="K250" s="47"/>
      <c r="L250" s="32"/>
      <c r="M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</sheetData>
  <autoFilter ref="C124:K24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91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98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4.45" customHeight="1">
      <c r="B7" s="19"/>
      <c r="E7" s="235" t="str">
        <f>'Rekapitulace stavby'!K6</f>
        <v>Vršovická, odstr. hav. stavu, P10 - č. akce 1000133</v>
      </c>
      <c r="F7" s="236"/>
      <c r="G7" s="236"/>
      <c r="H7" s="236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5.6" customHeight="1">
      <c r="A9" s="31"/>
      <c r="B9" s="32"/>
      <c r="C9" s="31"/>
      <c r="D9" s="31"/>
      <c r="E9" s="213" t="s">
        <v>425</v>
      </c>
      <c r="F9" s="234"/>
      <c r="G9" s="234"/>
      <c r="H9" s="23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27</v>
      </c>
      <c r="E14" s="31"/>
      <c r="F14" s="31"/>
      <c r="G14" s="31"/>
      <c r="H14" s="31"/>
      <c r="I14" s="26" t="s">
        <v>28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28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 t="str">
        <f>'Rekapitulace stavby'!E14</f>
        <v>Vyplň údaj</v>
      </c>
      <c r="F18" s="238"/>
      <c r="G18" s="238"/>
      <c r="H18" s="238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28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34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36</v>
      </c>
      <c r="E23" s="31"/>
      <c r="F23" s="31"/>
      <c r="G23" s="31"/>
      <c r="H23" s="31"/>
      <c r="I23" s="26" t="s">
        <v>28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37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4.45" customHeight="1">
      <c r="A27" s="93"/>
      <c r="B27" s="94"/>
      <c r="C27" s="93"/>
      <c r="D27" s="93"/>
      <c r="E27" s="233" t="s">
        <v>1</v>
      </c>
      <c r="F27" s="233"/>
      <c r="G27" s="233"/>
      <c r="H27" s="23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39</v>
      </c>
      <c r="E30" s="31"/>
      <c r="F30" s="31"/>
      <c r="G30" s="31"/>
      <c r="H30" s="31"/>
      <c r="I30" s="31"/>
      <c r="J30" s="70">
        <f>ROUND(J124, 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43</v>
      </c>
      <c r="E33" s="26" t="s">
        <v>44</v>
      </c>
      <c r="F33" s="98">
        <f>ROUND((SUM(BE124:BE160)),  0)</f>
        <v>0</v>
      </c>
      <c r="G33" s="31"/>
      <c r="H33" s="31"/>
      <c r="I33" s="99">
        <v>0.21</v>
      </c>
      <c r="J33" s="98">
        <f>ROUND(((SUM(BE124:BE160))*I33),  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98">
        <f>ROUND((SUM(BF124:BF160)),  0)</f>
        <v>0</v>
      </c>
      <c r="G34" s="31"/>
      <c r="H34" s="31"/>
      <c r="I34" s="99">
        <v>0.15</v>
      </c>
      <c r="J34" s="98">
        <f>ROUND(((SUM(BF124:BF160))*I34),  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46</v>
      </c>
      <c r="F35" s="98">
        <f>ROUND((SUM(BG124:BG160)),  0)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47</v>
      </c>
      <c r="F36" s="98">
        <f>ROUND((SUM(BH124:BH160)),  0)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48</v>
      </c>
      <c r="F37" s="98">
        <f>ROUND((SUM(BI124:BI160)),  0)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49</v>
      </c>
      <c r="E39" s="59"/>
      <c r="F39" s="59"/>
      <c r="G39" s="102" t="s">
        <v>50</v>
      </c>
      <c r="H39" s="103" t="s">
        <v>51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06" t="s">
        <v>55</v>
      </c>
      <c r="G61" s="44" t="s">
        <v>54</v>
      </c>
      <c r="H61" s="34"/>
      <c r="I61" s="34"/>
      <c r="J61" s="10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06" t="s">
        <v>55</v>
      </c>
      <c r="G76" s="44" t="s">
        <v>54</v>
      </c>
      <c r="H76" s="34"/>
      <c r="I76" s="34"/>
      <c r="J76" s="10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4.45" customHeight="1">
      <c r="A85" s="31"/>
      <c r="B85" s="32"/>
      <c r="C85" s="31"/>
      <c r="D85" s="31"/>
      <c r="E85" s="235" t="str">
        <f>E7</f>
        <v>Vršovická, odstr. hav. stavu, P10 - č. akce 1000133</v>
      </c>
      <c r="F85" s="236"/>
      <c r="G85" s="236"/>
      <c r="H85" s="23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5.6" customHeight="1">
      <c r="A87" s="31"/>
      <c r="B87" s="32"/>
      <c r="C87" s="31"/>
      <c r="D87" s="31"/>
      <c r="E87" s="213" t="str">
        <f>E9</f>
        <v>02 - SO 110 - Sanace podloží komunikace</v>
      </c>
      <c r="F87" s="234"/>
      <c r="G87" s="234"/>
      <c r="H87" s="23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21</v>
      </c>
      <c r="D89" s="31"/>
      <c r="E89" s="31"/>
      <c r="F89" s="24" t="str">
        <f>F12</f>
        <v>Praha 10</v>
      </c>
      <c r="G89" s="31"/>
      <c r="H89" s="31"/>
      <c r="I89" s="26" t="s">
        <v>23</v>
      </c>
      <c r="J89" s="54" t="str">
        <f>IF(J12="","",J12)</f>
        <v>1. 3. 2021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6" customHeight="1">
      <c r="A91" s="31"/>
      <c r="B91" s="32"/>
      <c r="C91" s="26" t="s">
        <v>27</v>
      </c>
      <c r="D91" s="31"/>
      <c r="E91" s="31"/>
      <c r="F91" s="24" t="str">
        <f>E15</f>
        <v xml:space="preserve"> TSK hl. m. Prahy a.s.</v>
      </c>
      <c r="G91" s="31"/>
      <c r="H91" s="31"/>
      <c r="I91" s="26" t="s">
        <v>33</v>
      </c>
      <c r="J91" s="29" t="str">
        <f>E21</f>
        <v xml:space="preserve"> DIPRO, spol. s 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6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36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104</v>
      </c>
      <c r="D96" s="31"/>
      <c r="E96" s="31"/>
      <c r="F96" s="31"/>
      <c r="G96" s="31"/>
      <c r="H96" s="31"/>
      <c r="I96" s="31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1:31" s="9" customFormat="1" ht="24.95" customHeight="1">
      <c r="B97" s="111"/>
      <c r="D97" s="112" t="s">
        <v>106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>
      <c r="B98" s="115"/>
      <c r="D98" s="116" t="s">
        <v>107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10" customFormat="1" ht="19.899999999999999" customHeight="1">
      <c r="B99" s="115"/>
      <c r="D99" s="116" t="s">
        <v>108</v>
      </c>
      <c r="E99" s="117"/>
      <c r="F99" s="117"/>
      <c r="G99" s="117"/>
      <c r="H99" s="117"/>
      <c r="I99" s="117"/>
      <c r="J99" s="118">
        <f>J129</f>
        <v>0</v>
      </c>
      <c r="L99" s="115"/>
    </row>
    <row r="100" spans="1:31" s="10" customFormat="1" ht="19.899999999999999" customHeight="1">
      <c r="B100" s="115"/>
      <c r="D100" s="116" t="s">
        <v>109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31" s="10" customFormat="1" ht="19.899999999999999" customHeight="1">
      <c r="B101" s="115"/>
      <c r="D101" s="116" t="s">
        <v>426</v>
      </c>
      <c r="E101" s="117"/>
      <c r="F101" s="117"/>
      <c r="G101" s="117"/>
      <c r="H101" s="117"/>
      <c r="I101" s="117"/>
      <c r="J101" s="118">
        <f>J151</f>
        <v>0</v>
      </c>
      <c r="L101" s="115"/>
    </row>
    <row r="102" spans="1:31" s="10" customFormat="1" ht="14.85" customHeight="1">
      <c r="B102" s="115"/>
      <c r="D102" s="116" t="s">
        <v>427</v>
      </c>
      <c r="E102" s="117"/>
      <c r="F102" s="117"/>
      <c r="G102" s="117"/>
      <c r="H102" s="117"/>
      <c r="I102" s="117"/>
      <c r="J102" s="118">
        <f>J152</f>
        <v>0</v>
      </c>
      <c r="L102" s="115"/>
    </row>
    <row r="103" spans="1:31" s="10" customFormat="1" ht="14.85" customHeight="1">
      <c r="B103" s="115"/>
      <c r="D103" s="116" t="s">
        <v>428</v>
      </c>
      <c r="E103" s="117"/>
      <c r="F103" s="117"/>
      <c r="G103" s="117"/>
      <c r="H103" s="117"/>
      <c r="I103" s="117"/>
      <c r="J103" s="118">
        <f>J156</f>
        <v>0</v>
      </c>
      <c r="L103" s="115"/>
    </row>
    <row r="104" spans="1:31" s="9" customFormat="1" ht="24.95" customHeight="1">
      <c r="B104" s="111"/>
      <c r="D104" s="112" t="s">
        <v>114</v>
      </c>
      <c r="E104" s="113"/>
      <c r="F104" s="113"/>
      <c r="G104" s="113"/>
      <c r="H104" s="113"/>
      <c r="I104" s="113"/>
      <c r="J104" s="114">
        <f>J158</f>
        <v>0</v>
      </c>
      <c r="L104" s="111"/>
    </row>
    <row r="105" spans="1:31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115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4.45" customHeight="1">
      <c r="A114" s="31"/>
      <c r="B114" s="32"/>
      <c r="C114" s="31"/>
      <c r="D114" s="31"/>
      <c r="E114" s="235" t="str">
        <f>E7</f>
        <v>Vršovická, odstr. hav. stavu, P10 - č. akce 1000133</v>
      </c>
      <c r="F114" s="236"/>
      <c r="G114" s="236"/>
      <c r="H114" s="236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99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6" customHeight="1">
      <c r="A116" s="31"/>
      <c r="B116" s="32"/>
      <c r="C116" s="31"/>
      <c r="D116" s="31"/>
      <c r="E116" s="213" t="str">
        <f>E9</f>
        <v>02 - SO 110 - Sanace podloží komunikace</v>
      </c>
      <c r="F116" s="234"/>
      <c r="G116" s="234"/>
      <c r="H116" s="234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21</v>
      </c>
      <c r="D118" s="31"/>
      <c r="E118" s="31"/>
      <c r="F118" s="24" t="str">
        <f>F12</f>
        <v>Praha 10</v>
      </c>
      <c r="G118" s="31"/>
      <c r="H118" s="31"/>
      <c r="I118" s="26" t="s">
        <v>23</v>
      </c>
      <c r="J118" s="54" t="str">
        <f>IF(J12="","",J12)</f>
        <v>1. 3. 2021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6" customHeight="1">
      <c r="A120" s="31"/>
      <c r="B120" s="32"/>
      <c r="C120" s="26" t="s">
        <v>27</v>
      </c>
      <c r="D120" s="31"/>
      <c r="E120" s="31"/>
      <c r="F120" s="24" t="str">
        <f>E15</f>
        <v xml:space="preserve"> TSK hl. m. Prahy a.s.</v>
      </c>
      <c r="G120" s="31"/>
      <c r="H120" s="31"/>
      <c r="I120" s="26" t="s">
        <v>33</v>
      </c>
      <c r="J120" s="29" t="str">
        <f>E21</f>
        <v xml:space="preserve"> DIPRO, spol. s r.o.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6" customHeight="1">
      <c r="A121" s="31"/>
      <c r="B121" s="32"/>
      <c r="C121" s="26" t="s">
        <v>31</v>
      </c>
      <c r="D121" s="31"/>
      <c r="E121" s="31"/>
      <c r="F121" s="24" t="str">
        <f>IF(E18="","",E18)</f>
        <v>Vyplň údaj</v>
      </c>
      <c r="G121" s="31"/>
      <c r="H121" s="31"/>
      <c r="I121" s="26" t="s">
        <v>36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19"/>
      <c r="B123" s="120"/>
      <c r="C123" s="121" t="s">
        <v>116</v>
      </c>
      <c r="D123" s="122" t="s">
        <v>64</v>
      </c>
      <c r="E123" s="122" t="s">
        <v>60</v>
      </c>
      <c r="F123" s="122" t="s">
        <v>61</v>
      </c>
      <c r="G123" s="122" t="s">
        <v>117</v>
      </c>
      <c r="H123" s="122" t="s">
        <v>118</v>
      </c>
      <c r="I123" s="122" t="s">
        <v>119</v>
      </c>
      <c r="J123" s="123" t="s">
        <v>103</v>
      </c>
      <c r="K123" s="124" t="s">
        <v>120</v>
      </c>
      <c r="L123" s="125"/>
      <c r="M123" s="61" t="s">
        <v>1</v>
      </c>
      <c r="N123" s="62" t="s">
        <v>43</v>
      </c>
      <c r="O123" s="62" t="s">
        <v>121</v>
      </c>
      <c r="P123" s="62" t="s">
        <v>122</v>
      </c>
      <c r="Q123" s="62" t="s">
        <v>123</v>
      </c>
      <c r="R123" s="62" t="s">
        <v>124</v>
      </c>
      <c r="S123" s="62" t="s">
        <v>125</v>
      </c>
      <c r="T123" s="63" t="s">
        <v>126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>
      <c r="A124" s="31"/>
      <c r="B124" s="32"/>
      <c r="C124" s="68" t="s">
        <v>127</v>
      </c>
      <c r="D124" s="31"/>
      <c r="E124" s="31"/>
      <c r="F124" s="31"/>
      <c r="G124" s="31"/>
      <c r="H124" s="31"/>
      <c r="I124" s="31"/>
      <c r="J124" s="126">
        <f>BK124</f>
        <v>0</v>
      </c>
      <c r="K124" s="31"/>
      <c r="L124" s="32"/>
      <c r="M124" s="64"/>
      <c r="N124" s="55"/>
      <c r="O124" s="65"/>
      <c r="P124" s="127">
        <f>P125+P158</f>
        <v>0</v>
      </c>
      <c r="Q124" s="65"/>
      <c r="R124" s="127">
        <f>R125+R158</f>
        <v>44.259449999999994</v>
      </c>
      <c r="S124" s="65"/>
      <c r="T124" s="128">
        <f>T125+T158</f>
        <v>417.59999999999997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78</v>
      </c>
      <c r="AU124" s="16" t="s">
        <v>105</v>
      </c>
      <c r="BK124" s="129">
        <f>BK125+BK158</f>
        <v>0</v>
      </c>
    </row>
    <row r="125" spans="1:65" s="12" customFormat="1" ht="25.9" customHeight="1">
      <c r="B125" s="130"/>
      <c r="D125" s="131" t="s">
        <v>78</v>
      </c>
      <c r="E125" s="132" t="s">
        <v>128</v>
      </c>
      <c r="F125" s="132" t="s">
        <v>129</v>
      </c>
      <c r="I125" s="133"/>
      <c r="J125" s="134">
        <f>BK125</f>
        <v>0</v>
      </c>
      <c r="L125" s="130"/>
      <c r="M125" s="135"/>
      <c r="N125" s="136"/>
      <c r="O125" s="136"/>
      <c r="P125" s="137">
        <f>P126+P129+P142+P151</f>
        <v>0</v>
      </c>
      <c r="Q125" s="136"/>
      <c r="R125" s="137">
        <f>R126+R129+R142+R151</f>
        <v>44.259449999999994</v>
      </c>
      <c r="S125" s="136"/>
      <c r="T125" s="138">
        <f>T126+T129+T142+T151</f>
        <v>417.59999999999997</v>
      </c>
      <c r="AR125" s="131" t="s">
        <v>20</v>
      </c>
      <c r="AT125" s="139" t="s">
        <v>78</v>
      </c>
      <c r="AU125" s="139" t="s">
        <v>79</v>
      </c>
      <c r="AY125" s="131" t="s">
        <v>130</v>
      </c>
      <c r="BK125" s="140">
        <f>BK126+BK129+BK142+BK151</f>
        <v>0</v>
      </c>
    </row>
    <row r="126" spans="1:65" s="12" customFormat="1" ht="22.9" customHeight="1">
      <c r="B126" s="130"/>
      <c r="D126" s="131" t="s">
        <v>78</v>
      </c>
      <c r="E126" s="141" t="s">
        <v>20</v>
      </c>
      <c r="F126" s="141" t="s">
        <v>131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SUM(P127:P128)</f>
        <v>0</v>
      </c>
      <c r="Q126" s="136"/>
      <c r="R126" s="137">
        <f>SUM(R127:R128)</f>
        <v>0</v>
      </c>
      <c r="S126" s="136"/>
      <c r="T126" s="138">
        <f>SUM(T127:T128)</f>
        <v>417.59999999999997</v>
      </c>
      <c r="AR126" s="131" t="s">
        <v>20</v>
      </c>
      <c r="AT126" s="139" t="s">
        <v>78</v>
      </c>
      <c r="AU126" s="139" t="s">
        <v>20</v>
      </c>
      <c r="AY126" s="131" t="s">
        <v>130</v>
      </c>
      <c r="BK126" s="140">
        <f>SUM(BK127:BK128)</f>
        <v>0</v>
      </c>
    </row>
    <row r="127" spans="1:65" s="2" customFormat="1" ht="19.899999999999999" customHeight="1">
      <c r="A127" s="31"/>
      <c r="B127" s="143"/>
      <c r="C127" s="144" t="s">
        <v>20</v>
      </c>
      <c r="D127" s="144" t="s">
        <v>132</v>
      </c>
      <c r="E127" s="145" t="s">
        <v>429</v>
      </c>
      <c r="F127" s="146" t="s">
        <v>430</v>
      </c>
      <c r="G127" s="147" t="s">
        <v>135</v>
      </c>
      <c r="H127" s="148">
        <v>720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44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0.57999999999999996</v>
      </c>
      <c r="T127" s="155">
        <f>S127*H127</f>
        <v>417.59999999999997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136</v>
      </c>
      <c r="AT127" s="156" t="s">
        <v>132</v>
      </c>
      <c r="AU127" s="156" t="s">
        <v>88</v>
      </c>
      <c r="AY127" s="16" t="s">
        <v>130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20</v>
      </c>
      <c r="BK127" s="157">
        <f>ROUND(I127*H127,2)</f>
        <v>0</v>
      </c>
      <c r="BL127" s="16" t="s">
        <v>136</v>
      </c>
      <c r="BM127" s="156" t="s">
        <v>431</v>
      </c>
    </row>
    <row r="128" spans="1:65" s="13" customFormat="1">
      <c r="B128" s="158"/>
      <c r="D128" s="159" t="s">
        <v>138</v>
      </c>
      <c r="E128" s="160" t="s">
        <v>1</v>
      </c>
      <c r="F128" s="161" t="s">
        <v>432</v>
      </c>
      <c r="H128" s="162">
        <v>720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138</v>
      </c>
      <c r="AU128" s="160" t="s">
        <v>88</v>
      </c>
      <c r="AV128" s="13" t="s">
        <v>88</v>
      </c>
      <c r="AW128" s="13" t="s">
        <v>35</v>
      </c>
      <c r="AX128" s="13" t="s">
        <v>20</v>
      </c>
      <c r="AY128" s="160" t="s">
        <v>130</v>
      </c>
    </row>
    <row r="129" spans="1:65" s="12" customFormat="1" ht="22.9" customHeight="1">
      <c r="B129" s="130"/>
      <c r="D129" s="131" t="s">
        <v>78</v>
      </c>
      <c r="E129" s="141" t="s">
        <v>88</v>
      </c>
      <c r="F129" s="141" t="s">
        <v>193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SUM(P130:P141)</f>
        <v>0</v>
      </c>
      <c r="Q129" s="136"/>
      <c r="R129" s="137">
        <f>SUM(R130:R141)</f>
        <v>1.7146500000000002</v>
      </c>
      <c r="S129" s="136"/>
      <c r="T129" s="138">
        <f>SUM(T130:T141)</f>
        <v>0</v>
      </c>
      <c r="AR129" s="131" t="s">
        <v>20</v>
      </c>
      <c r="AT129" s="139" t="s">
        <v>78</v>
      </c>
      <c r="AU129" s="139" t="s">
        <v>20</v>
      </c>
      <c r="AY129" s="131" t="s">
        <v>130</v>
      </c>
      <c r="BK129" s="140">
        <f>SUM(BK130:BK141)</f>
        <v>0</v>
      </c>
    </row>
    <row r="130" spans="1:65" s="2" customFormat="1" ht="19.899999999999999" customHeight="1">
      <c r="A130" s="31"/>
      <c r="B130" s="143"/>
      <c r="C130" s="144" t="s">
        <v>88</v>
      </c>
      <c r="D130" s="144" t="s">
        <v>132</v>
      </c>
      <c r="E130" s="145" t="s">
        <v>433</v>
      </c>
      <c r="F130" s="146" t="s">
        <v>434</v>
      </c>
      <c r="G130" s="147" t="s">
        <v>160</v>
      </c>
      <c r="H130" s="148">
        <v>1065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44</v>
      </c>
      <c r="O130" s="57"/>
      <c r="P130" s="154">
        <f>O130*H130</f>
        <v>0</v>
      </c>
      <c r="Q130" s="154">
        <v>3.2000000000000003E-4</v>
      </c>
      <c r="R130" s="154">
        <f>Q130*H130</f>
        <v>0.34080000000000005</v>
      </c>
      <c r="S130" s="154">
        <v>0</v>
      </c>
      <c r="T130" s="15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136</v>
      </c>
      <c r="AT130" s="156" t="s">
        <v>132</v>
      </c>
      <c r="AU130" s="156" t="s">
        <v>88</v>
      </c>
      <c r="AY130" s="16" t="s">
        <v>130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20</v>
      </c>
      <c r="BK130" s="157">
        <f>ROUND(I130*H130,2)</f>
        <v>0</v>
      </c>
      <c r="BL130" s="16" t="s">
        <v>136</v>
      </c>
      <c r="BM130" s="156" t="s">
        <v>435</v>
      </c>
    </row>
    <row r="131" spans="1:65" s="13" customFormat="1" ht="22.5">
      <c r="B131" s="158"/>
      <c r="D131" s="159" t="s">
        <v>138</v>
      </c>
      <c r="E131" s="160" t="s">
        <v>1</v>
      </c>
      <c r="F131" s="161" t="s">
        <v>436</v>
      </c>
      <c r="H131" s="162">
        <v>1065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138</v>
      </c>
      <c r="AU131" s="160" t="s">
        <v>88</v>
      </c>
      <c r="AV131" s="13" t="s">
        <v>88</v>
      </c>
      <c r="AW131" s="13" t="s">
        <v>35</v>
      </c>
      <c r="AX131" s="13" t="s">
        <v>20</v>
      </c>
      <c r="AY131" s="160" t="s">
        <v>130</v>
      </c>
    </row>
    <row r="132" spans="1:65" s="2" customFormat="1" ht="19.899999999999999" customHeight="1">
      <c r="A132" s="31"/>
      <c r="B132" s="143"/>
      <c r="C132" s="144" t="s">
        <v>144</v>
      </c>
      <c r="D132" s="144" t="s">
        <v>132</v>
      </c>
      <c r="E132" s="145" t="s">
        <v>437</v>
      </c>
      <c r="F132" s="146" t="s">
        <v>438</v>
      </c>
      <c r="G132" s="147" t="s">
        <v>439</v>
      </c>
      <c r="H132" s="148">
        <v>710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44</v>
      </c>
      <c r="O132" s="57"/>
      <c r="P132" s="154">
        <f>O132*H132</f>
        <v>0</v>
      </c>
      <c r="Q132" s="154">
        <v>6.0000000000000002E-5</v>
      </c>
      <c r="R132" s="154">
        <f>Q132*H132</f>
        <v>4.2599999999999999E-2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136</v>
      </c>
      <c r="AT132" s="156" t="s">
        <v>132</v>
      </c>
      <c r="AU132" s="156" t="s">
        <v>88</v>
      </c>
      <c r="AY132" s="16" t="s">
        <v>130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20</v>
      </c>
      <c r="BK132" s="157">
        <f>ROUND(I132*H132,2)</f>
        <v>0</v>
      </c>
      <c r="BL132" s="16" t="s">
        <v>136</v>
      </c>
      <c r="BM132" s="156" t="s">
        <v>440</v>
      </c>
    </row>
    <row r="133" spans="1:65" s="13" customFormat="1" ht="22.5">
      <c r="B133" s="158"/>
      <c r="D133" s="159" t="s">
        <v>138</v>
      </c>
      <c r="E133" s="160" t="s">
        <v>1</v>
      </c>
      <c r="F133" s="161" t="s">
        <v>441</v>
      </c>
      <c r="H133" s="162">
        <v>213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138</v>
      </c>
      <c r="AU133" s="160" t="s">
        <v>88</v>
      </c>
      <c r="AV133" s="13" t="s">
        <v>88</v>
      </c>
      <c r="AW133" s="13" t="s">
        <v>35</v>
      </c>
      <c r="AX133" s="13" t="s">
        <v>79</v>
      </c>
      <c r="AY133" s="160" t="s">
        <v>130</v>
      </c>
    </row>
    <row r="134" spans="1:65" s="13" customFormat="1">
      <c r="B134" s="158"/>
      <c r="D134" s="159" t="s">
        <v>138</v>
      </c>
      <c r="E134" s="160" t="s">
        <v>1</v>
      </c>
      <c r="F134" s="161" t="s">
        <v>442</v>
      </c>
      <c r="H134" s="162">
        <v>0.3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138</v>
      </c>
      <c r="AU134" s="160" t="s">
        <v>88</v>
      </c>
      <c r="AV134" s="13" t="s">
        <v>88</v>
      </c>
      <c r="AW134" s="13" t="s">
        <v>35</v>
      </c>
      <c r="AX134" s="13" t="s">
        <v>79</v>
      </c>
      <c r="AY134" s="160" t="s">
        <v>130</v>
      </c>
    </row>
    <row r="135" spans="1:65" s="13" customFormat="1">
      <c r="B135" s="158"/>
      <c r="D135" s="159" t="s">
        <v>138</v>
      </c>
      <c r="E135" s="160" t="s">
        <v>1</v>
      </c>
      <c r="F135" s="161" t="s">
        <v>443</v>
      </c>
      <c r="H135" s="162">
        <v>710</v>
      </c>
      <c r="I135" s="163"/>
      <c r="L135" s="158"/>
      <c r="M135" s="164"/>
      <c r="N135" s="165"/>
      <c r="O135" s="165"/>
      <c r="P135" s="165"/>
      <c r="Q135" s="165"/>
      <c r="R135" s="165"/>
      <c r="S135" s="165"/>
      <c r="T135" s="166"/>
      <c r="AT135" s="160" t="s">
        <v>138</v>
      </c>
      <c r="AU135" s="160" t="s">
        <v>88</v>
      </c>
      <c r="AV135" s="13" t="s">
        <v>88</v>
      </c>
      <c r="AW135" s="13" t="s">
        <v>35</v>
      </c>
      <c r="AX135" s="13" t="s">
        <v>20</v>
      </c>
      <c r="AY135" s="160" t="s">
        <v>130</v>
      </c>
    </row>
    <row r="136" spans="1:65" s="2" customFormat="1" ht="14.45" customHeight="1">
      <c r="A136" s="31"/>
      <c r="B136" s="143"/>
      <c r="C136" s="167" t="s">
        <v>136</v>
      </c>
      <c r="D136" s="167" t="s">
        <v>177</v>
      </c>
      <c r="E136" s="168" t="s">
        <v>444</v>
      </c>
      <c r="F136" s="169" t="s">
        <v>445</v>
      </c>
      <c r="G136" s="170" t="s">
        <v>180</v>
      </c>
      <c r="H136" s="171">
        <v>362.1</v>
      </c>
      <c r="I136" s="172"/>
      <c r="J136" s="173">
        <f>ROUND(I136*H136,2)</f>
        <v>0</v>
      </c>
      <c r="K136" s="174"/>
      <c r="L136" s="175"/>
      <c r="M136" s="176" t="s">
        <v>1</v>
      </c>
      <c r="N136" s="177" t="s">
        <v>44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168</v>
      </c>
      <c r="AT136" s="156" t="s">
        <v>177</v>
      </c>
      <c r="AU136" s="156" t="s">
        <v>88</v>
      </c>
      <c r="AY136" s="16" t="s">
        <v>130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20</v>
      </c>
      <c r="BK136" s="157">
        <f>ROUND(I136*H136,2)</f>
        <v>0</v>
      </c>
      <c r="BL136" s="16" t="s">
        <v>136</v>
      </c>
      <c r="BM136" s="156" t="s">
        <v>446</v>
      </c>
    </row>
    <row r="137" spans="1:65" s="13" customFormat="1" ht="22.5">
      <c r="B137" s="158"/>
      <c r="D137" s="159" t="s">
        <v>138</v>
      </c>
      <c r="E137" s="160" t="s">
        <v>1</v>
      </c>
      <c r="F137" s="161" t="s">
        <v>447</v>
      </c>
      <c r="H137" s="162">
        <v>213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138</v>
      </c>
      <c r="AU137" s="160" t="s">
        <v>88</v>
      </c>
      <c r="AV137" s="13" t="s">
        <v>88</v>
      </c>
      <c r="AW137" s="13" t="s">
        <v>35</v>
      </c>
      <c r="AX137" s="13" t="s">
        <v>79</v>
      </c>
      <c r="AY137" s="160" t="s">
        <v>130</v>
      </c>
    </row>
    <row r="138" spans="1:65" s="14" customFormat="1">
      <c r="B138" s="181"/>
      <c r="D138" s="159" t="s">
        <v>138</v>
      </c>
      <c r="E138" s="182" t="s">
        <v>1</v>
      </c>
      <c r="F138" s="183" t="s">
        <v>448</v>
      </c>
      <c r="H138" s="184">
        <v>213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138</v>
      </c>
      <c r="AU138" s="182" t="s">
        <v>88</v>
      </c>
      <c r="AV138" s="14" t="s">
        <v>144</v>
      </c>
      <c r="AW138" s="14" t="s">
        <v>35</v>
      </c>
      <c r="AX138" s="14" t="s">
        <v>79</v>
      </c>
      <c r="AY138" s="182" t="s">
        <v>130</v>
      </c>
    </row>
    <row r="139" spans="1:65" s="13" customFormat="1">
      <c r="B139" s="158"/>
      <c r="D139" s="159" t="s">
        <v>138</v>
      </c>
      <c r="E139" s="160" t="s">
        <v>1</v>
      </c>
      <c r="F139" s="161" t="s">
        <v>449</v>
      </c>
      <c r="H139" s="162">
        <v>362.1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138</v>
      </c>
      <c r="AU139" s="160" t="s">
        <v>88</v>
      </c>
      <c r="AV139" s="13" t="s">
        <v>88</v>
      </c>
      <c r="AW139" s="13" t="s">
        <v>35</v>
      </c>
      <c r="AX139" s="13" t="s">
        <v>20</v>
      </c>
      <c r="AY139" s="160" t="s">
        <v>130</v>
      </c>
    </row>
    <row r="140" spans="1:65" s="2" customFormat="1" ht="19.899999999999999" customHeight="1">
      <c r="A140" s="31"/>
      <c r="B140" s="143"/>
      <c r="C140" s="144" t="s">
        <v>152</v>
      </c>
      <c r="D140" s="144" t="s">
        <v>132</v>
      </c>
      <c r="E140" s="145" t="s">
        <v>450</v>
      </c>
      <c r="F140" s="146" t="s">
        <v>451</v>
      </c>
      <c r="G140" s="147" t="s">
        <v>160</v>
      </c>
      <c r="H140" s="148">
        <v>887.5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44</v>
      </c>
      <c r="O140" s="57"/>
      <c r="P140" s="154">
        <f>O140*H140</f>
        <v>0</v>
      </c>
      <c r="Q140" s="154">
        <v>1.5E-3</v>
      </c>
      <c r="R140" s="154">
        <f>Q140*H140</f>
        <v>1.33125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136</v>
      </c>
      <c r="AT140" s="156" t="s">
        <v>132</v>
      </c>
      <c r="AU140" s="156" t="s">
        <v>88</v>
      </c>
      <c r="AY140" s="16" t="s">
        <v>130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20</v>
      </c>
      <c r="BK140" s="157">
        <f>ROUND(I140*H140,2)</f>
        <v>0</v>
      </c>
      <c r="BL140" s="16" t="s">
        <v>136</v>
      </c>
      <c r="BM140" s="156" t="s">
        <v>452</v>
      </c>
    </row>
    <row r="141" spans="1:65" s="13" customFormat="1" ht="22.5">
      <c r="B141" s="158"/>
      <c r="D141" s="159" t="s">
        <v>138</v>
      </c>
      <c r="E141" s="160" t="s">
        <v>1</v>
      </c>
      <c r="F141" s="161" t="s">
        <v>453</v>
      </c>
      <c r="H141" s="162">
        <v>887.5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138</v>
      </c>
      <c r="AU141" s="160" t="s">
        <v>88</v>
      </c>
      <c r="AV141" s="13" t="s">
        <v>88</v>
      </c>
      <c r="AW141" s="13" t="s">
        <v>35</v>
      </c>
      <c r="AX141" s="13" t="s">
        <v>20</v>
      </c>
      <c r="AY141" s="160" t="s">
        <v>130</v>
      </c>
    </row>
    <row r="142" spans="1:65" s="12" customFormat="1" ht="22.9" customHeight="1">
      <c r="B142" s="130"/>
      <c r="D142" s="131" t="s">
        <v>78</v>
      </c>
      <c r="E142" s="141" t="s">
        <v>152</v>
      </c>
      <c r="F142" s="141" t="s">
        <v>219</v>
      </c>
      <c r="I142" s="133"/>
      <c r="J142" s="142">
        <f>BK142</f>
        <v>0</v>
      </c>
      <c r="L142" s="130"/>
      <c r="M142" s="135"/>
      <c r="N142" s="136"/>
      <c r="O142" s="136"/>
      <c r="P142" s="137">
        <f>SUM(P143:P150)</f>
        <v>0</v>
      </c>
      <c r="Q142" s="136"/>
      <c r="R142" s="137">
        <f>SUM(R143:R150)</f>
        <v>42.544799999999995</v>
      </c>
      <c r="S142" s="136"/>
      <c r="T142" s="138">
        <f>SUM(T143:T150)</f>
        <v>0</v>
      </c>
      <c r="AR142" s="131" t="s">
        <v>20</v>
      </c>
      <c r="AT142" s="139" t="s">
        <v>78</v>
      </c>
      <c r="AU142" s="139" t="s">
        <v>20</v>
      </c>
      <c r="AY142" s="131" t="s">
        <v>130</v>
      </c>
      <c r="BK142" s="140">
        <f>SUM(BK143:BK150)</f>
        <v>0</v>
      </c>
    </row>
    <row r="143" spans="1:65" s="2" customFormat="1" ht="19.899999999999999" customHeight="1">
      <c r="A143" s="31"/>
      <c r="B143" s="143"/>
      <c r="C143" s="144" t="s">
        <v>157</v>
      </c>
      <c r="D143" s="144" t="s">
        <v>132</v>
      </c>
      <c r="E143" s="145" t="s">
        <v>454</v>
      </c>
      <c r="F143" s="146" t="s">
        <v>455</v>
      </c>
      <c r="G143" s="147" t="s">
        <v>135</v>
      </c>
      <c r="H143" s="148">
        <v>1440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44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136</v>
      </c>
      <c r="AT143" s="156" t="s">
        <v>132</v>
      </c>
      <c r="AU143" s="156" t="s">
        <v>88</v>
      </c>
      <c r="AY143" s="16" t="s">
        <v>130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20</v>
      </c>
      <c r="BK143" s="157">
        <f>ROUND(I143*H143,2)</f>
        <v>0</v>
      </c>
      <c r="BL143" s="16" t="s">
        <v>136</v>
      </c>
      <c r="BM143" s="156" t="s">
        <v>456</v>
      </c>
    </row>
    <row r="144" spans="1:65" s="13" customFormat="1" ht="22.5">
      <c r="B144" s="158"/>
      <c r="D144" s="159" t="s">
        <v>138</v>
      </c>
      <c r="E144" s="160" t="s">
        <v>1</v>
      </c>
      <c r="F144" s="161" t="s">
        <v>457</v>
      </c>
      <c r="H144" s="162">
        <v>1440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138</v>
      </c>
      <c r="AU144" s="160" t="s">
        <v>88</v>
      </c>
      <c r="AV144" s="13" t="s">
        <v>88</v>
      </c>
      <c r="AW144" s="13" t="s">
        <v>35</v>
      </c>
      <c r="AX144" s="13" t="s">
        <v>20</v>
      </c>
      <c r="AY144" s="160" t="s">
        <v>130</v>
      </c>
    </row>
    <row r="145" spans="1:65" s="2" customFormat="1" ht="14.45" customHeight="1">
      <c r="A145" s="31"/>
      <c r="B145" s="143"/>
      <c r="C145" s="144" t="s">
        <v>163</v>
      </c>
      <c r="D145" s="144" t="s">
        <v>132</v>
      </c>
      <c r="E145" s="145" t="s">
        <v>458</v>
      </c>
      <c r="F145" s="146" t="s">
        <v>459</v>
      </c>
      <c r="G145" s="147" t="s">
        <v>135</v>
      </c>
      <c r="H145" s="148">
        <v>720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44</v>
      </c>
      <c r="O145" s="57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136</v>
      </c>
      <c r="AT145" s="156" t="s">
        <v>132</v>
      </c>
      <c r="AU145" s="156" t="s">
        <v>88</v>
      </c>
      <c r="AY145" s="16" t="s">
        <v>130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20</v>
      </c>
      <c r="BK145" s="157">
        <f>ROUND(I145*H145,2)</f>
        <v>0</v>
      </c>
      <c r="BL145" s="16" t="s">
        <v>136</v>
      </c>
      <c r="BM145" s="156" t="s">
        <v>460</v>
      </c>
    </row>
    <row r="146" spans="1:65" s="13" customFormat="1">
      <c r="B146" s="158"/>
      <c r="D146" s="159" t="s">
        <v>138</v>
      </c>
      <c r="E146" s="160" t="s">
        <v>1</v>
      </c>
      <c r="F146" s="161" t="s">
        <v>461</v>
      </c>
      <c r="H146" s="162">
        <v>720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138</v>
      </c>
      <c r="AU146" s="160" t="s">
        <v>88</v>
      </c>
      <c r="AV146" s="13" t="s">
        <v>88</v>
      </c>
      <c r="AW146" s="13" t="s">
        <v>35</v>
      </c>
      <c r="AX146" s="13" t="s">
        <v>20</v>
      </c>
      <c r="AY146" s="160" t="s">
        <v>130</v>
      </c>
    </row>
    <row r="147" spans="1:65" s="2" customFormat="1" ht="19.899999999999999" customHeight="1">
      <c r="A147" s="31"/>
      <c r="B147" s="143"/>
      <c r="C147" s="144" t="s">
        <v>168</v>
      </c>
      <c r="D147" s="144" t="s">
        <v>132</v>
      </c>
      <c r="E147" s="145" t="s">
        <v>221</v>
      </c>
      <c r="F147" s="146" t="s">
        <v>462</v>
      </c>
      <c r="G147" s="147" t="s">
        <v>135</v>
      </c>
      <c r="H147" s="148">
        <v>1440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44</v>
      </c>
      <c r="O147" s="57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6" t="s">
        <v>136</v>
      </c>
      <c r="AT147" s="156" t="s">
        <v>132</v>
      </c>
      <c r="AU147" s="156" t="s">
        <v>88</v>
      </c>
      <c r="AY147" s="16" t="s">
        <v>130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20</v>
      </c>
      <c r="BK147" s="157">
        <f>ROUND(I147*H147,2)</f>
        <v>0</v>
      </c>
      <c r="BL147" s="16" t="s">
        <v>136</v>
      </c>
      <c r="BM147" s="156" t="s">
        <v>463</v>
      </c>
    </row>
    <row r="148" spans="1:65" s="13" customFormat="1" ht="22.5">
      <c r="B148" s="158"/>
      <c r="D148" s="159" t="s">
        <v>138</v>
      </c>
      <c r="E148" s="160" t="s">
        <v>1</v>
      </c>
      <c r="F148" s="161" t="s">
        <v>464</v>
      </c>
      <c r="H148" s="162">
        <v>1440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138</v>
      </c>
      <c r="AU148" s="160" t="s">
        <v>88</v>
      </c>
      <c r="AV148" s="13" t="s">
        <v>88</v>
      </c>
      <c r="AW148" s="13" t="s">
        <v>35</v>
      </c>
      <c r="AX148" s="13" t="s">
        <v>20</v>
      </c>
      <c r="AY148" s="160" t="s">
        <v>130</v>
      </c>
    </row>
    <row r="149" spans="1:65" s="2" customFormat="1" ht="19.899999999999999" customHeight="1">
      <c r="A149" s="31"/>
      <c r="B149" s="143"/>
      <c r="C149" s="144" t="s">
        <v>173</v>
      </c>
      <c r="D149" s="144" t="s">
        <v>132</v>
      </c>
      <c r="E149" s="145" t="s">
        <v>465</v>
      </c>
      <c r="F149" s="146" t="s">
        <v>466</v>
      </c>
      <c r="G149" s="147" t="s">
        <v>135</v>
      </c>
      <c r="H149" s="148">
        <v>720</v>
      </c>
      <c r="I149" s="149"/>
      <c r="J149" s="150">
        <f>ROUND(I149*H149,2)</f>
        <v>0</v>
      </c>
      <c r="K149" s="151"/>
      <c r="L149" s="32"/>
      <c r="M149" s="152" t="s">
        <v>1</v>
      </c>
      <c r="N149" s="153" t="s">
        <v>44</v>
      </c>
      <c r="O149" s="57"/>
      <c r="P149" s="154">
        <f>O149*H149</f>
        <v>0</v>
      </c>
      <c r="Q149" s="154">
        <v>5.9089999999999997E-2</v>
      </c>
      <c r="R149" s="154">
        <f>Q149*H149</f>
        <v>42.544799999999995</v>
      </c>
      <c r="S149" s="154">
        <v>0</v>
      </c>
      <c r="T149" s="15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6" t="s">
        <v>136</v>
      </c>
      <c r="AT149" s="156" t="s">
        <v>132</v>
      </c>
      <c r="AU149" s="156" t="s">
        <v>88</v>
      </c>
      <c r="AY149" s="16" t="s">
        <v>130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6" t="s">
        <v>20</v>
      </c>
      <c r="BK149" s="157">
        <f>ROUND(I149*H149,2)</f>
        <v>0</v>
      </c>
      <c r="BL149" s="16" t="s">
        <v>136</v>
      </c>
      <c r="BM149" s="156" t="s">
        <v>467</v>
      </c>
    </row>
    <row r="150" spans="1:65" s="13" customFormat="1" ht="22.5">
      <c r="B150" s="158"/>
      <c r="D150" s="159" t="s">
        <v>138</v>
      </c>
      <c r="E150" s="160" t="s">
        <v>1</v>
      </c>
      <c r="F150" s="161" t="s">
        <v>468</v>
      </c>
      <c r="H150" s="162">
        <v>720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138</v>
      </c>
      <c r="AU150" s="160" t="s">
        <v>88</v>
      </c>
      <c r="AV150" s="13" t="s">
        <v>88</v>
      </c>
      <c r="AW150" s="13" t="s">
        <v>35</v>
      </c>
      <c r="AX150" s="13" t="s">
        <v>20</v>
      </c>
      <c r="AY150" s="160" t="s">
        <v>130</v>
      </c>
    </row>
    <row r="151" spans="1:65" s="12" customFormat="1" ht="22.9" customHeight="1">
      <c r="B151" s="130"/>
      <c r="D151" s="131" t="s">
        <v>78</v>
      </c>
      <c r="E151" s="141" t="s">
        <v>173</v>
      </c>
      <c r="F151" s="141" t="s">
        <v>469</v>
      </c>
      <c r="I151" s="133"/>
      <c r="J151" s="142">
        <f>BK151</f>
        <v>0</v>
      </c>
      <c r="L151" s="130"/>
      <c r="M151" s="135"/>
      <c r="N151" s="136"/>
      <c r="O151" s="136"/>
      <c r="P151" s="137">
        <f>P152+P156</f>
        <v>0</v>
      </c>
      <c r="Q151" s="136"/>
      <c r="R151" s="137">
        <f>R152+R156</f>
        <v>0</v>
      </c>
      <c r="S151" s="136"/>
      <c r="T151" s="138">
        <f>T152+T156</f>
        <v>0</v>
      </c>
      <c r="AR151" s="131" t="s">
        <v>20</v>
      </c>
      <c r="AT151" s="139" t="s">
        <v>78</v>
      </c>
      <c r="AU151" s="139" t="s">
        <v>20</v>
      </c>
      <c r="AY151" s="131" t="s">
        <v>130</v>
      </c>
      <c r="BK151" s="140">
        <f>BK152+BK156</f>
        <v>0</v>
      </c>
    </row>
    <row r="152" spans="1:65" s="12" customFormat="1" ht="20.85" customHeight="1">
      <c r="B152" s="130"/>
      <c r="D152" s="131" t="s">
        <v>78</v>
      </c>
      <c r="E152" s="141" t="s">
        <v>389</v>
      </c>
      <c r="F152" s="141" t="s">
        <v>390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SUM(P153:P155)</f>
        <v>0</v>
      </c>
      <c r="Q152" s="136"/>
      <c r="R152" s="137">
        <f>SUM(R153:R155)</f>
        <v>0</v>
      </c>
      <c r="S152" s="136"/>
      <c r="T152" s="138">
        <f>SUM(T153:T155)</f>
        <v>0</v>
      </c>
      <c r="AR152" s="131" t="s">
        <v>20</v>
      </c>
      <c r="AT152" s="139" t="s">
        <v>78</v>
      </c>
      <c r="AU152" s="139" t="s">
        <v>88</v>
      </c>
      <c r="AY152" s="131" t="s">
        <v>130</v>
      </c>
      <c r="BK152" s="140">
        <f>SUM(BK153:BK155)</f>
        <v>0</v>
      </c>
    </row>
    <row r="153" spans="1:65" s="2" customFormat="1" ht="19.899999999999999" customHeight="1">
      <c r="A153" s="31"/>
      <c r="B153" s="143"/>
      <c r="C153" s="144" t="s">
        <v>25</v>
      </c>
      <c r="D153" s="144" t="s">
        <v>132</v>
      </c>
      <c r="E153" s="145" t="s">
        <v>392</v>
      </c>
      <c r="F153" s="146" t="s">
        <v>393</v>
      </c>
      <c r="G153" s="147" t="s">
        <v>180</v>
      </c>
      <c r="H153" s="148">
        <v>417.6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44</v>
      </c>
      <c r="O153" s="57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6" t="s">
        <v>136</v>
      </c>
      <c r="AT153" s="156" t="s">
        <v>132</v>
      </c>
      <c r="AU153" s="156" t="s">
        <v>144</v>
      </c>
      <c r="AY153" s="16" t="s">
        <v>130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20</v>
      </c>
      <c r="BK153" s="157">
        <f>ROUND(I153*H153,2)</f>
        <v>0</v>
      </c>
      <c r="BL153" s="16" t="s">
        <v>136</v>
      </c>
      <c r="BM153" s="156" t="s">
        <v>470</v>
      </c>
    </row>
    <row r="154" spans="1:65" s="2" customFormat="1" ht="19.899999999999999" customHeight="1">
      <c r="A154" s="31"/>
      <c r="B154" s="143"/>
      <c r="C154" s="144" t="s">
        <v>183</v>
      </c>
      <c r="D154" s="144" t="s">
        <v>132</v>
      </c>
      <c r="E154" s="145" t="s">
        <v>397</v>
      </c>
      <c r="F154" s="146" t="s">
        <v>398</v>
      </c>
      <c r="G154" s="147" t="s">
        <v>180</v>
      </c>
      <c r="H154" s="148">
        <v>5846.4</v>
      </c>
      <c r="I154" s="149"/>
      <c r="J154" s="150">
        <f>ROUND(I154*H154,2)</f>
        <v>0</v>
      </c>
      <c r="K154" s="151"/>
      <c r="L154" s="32"/>
      <c r="M154" s="152" t="s">
        <v>1</v>
      </c>
      <c r="N154" s="153" t="s">
        <v>44</v>
      </c>
      <c r="O154" s="57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6" t="s">
        <v>136</v>
      </c>
      <c r="AT154" s="156" t="s">
        <v>132</v>
      </c>
      <c r="AU154" s="156" t="s">
        <v>144</v>
      </c>
      <c r="AY154" s="16" t="s">
        <v>130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6" t="s">
        <v>20</v>
      </c>
      <c r="BK154" s="157">
        <f>ROUND(I154*H154,2)</f>
        <v>0</v>
      </c>
      <c r="BL154" s="16" t="s">
        <v>136</v>
      </c>
      <c r="BM154" s="156" t="s">
        <v>471</v>
      </c>
    </row>
    <row r="155" spans="1:65" s="13" customFormat="1">
      <c r="B155" s="158"/>
      <c r="D155" s="159" t="s">
        <v>138</v>
      </c>
      <c r="E155" s="160" t="s">
        <v>1</v>
      </c>
      <c r="F155" s="161" t="s">
        <v>472</v>
      </c>
      <c r="H155" s="162">
        <v>5846.4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138</v>
      </c>
      <c r="AU155" s="160" t="s">
        <v>144</v>
      </c>
      <c r="AV155" s="13" t="s">
        <v>88</v>
      </c>
      <c r="AW155" s="13" t="s">
        <v>35</v>
      </c>
      <c r="AX155" s="13" t="s">
        <v>20</v>
      </c>
      <c r="AY155" s="160" t="s">
        <v>130</v>
      </c>
    </row>
    <row r="156" spans="1:65" s="12" customFormat="1" ht="20.85" customHeight="1">
      <c r="B156" s="130"/>
      <c r="D156" s="131" t="s">
        <v>78</v>
      </c>
      <c r="E156" s="141" t="s">
        <v>473</v>
      </c>
      <c r="F156" s="141" t="s">
        <v>474</v>
      </c>
      <c r="I156" s="133"/>
      <c r="J156" s="142">
        <f>BK156</f>
        <v>0</v>
      </c>
      <c r="L156" s="130"/>
      <c r="M156" s="135"/>
      <c r="N156" s="136"/>
      <c r="O156" s="136"/>
      <c r="P156" s="137">
        <f>P157</f>
        <v>0</v>
      </c>
      <c r="Q156" s="136"/>
      <c r="R156" s="137">
        <f>R157</f>
        <v>0</v>
      </c>
      <c r="S156" s="136"/>
      <c r="T156" s="138">
        <f>T157</f>
        <v>0</v>
      </c>
      <c r="AR156" s="131" t="s">
        <v>20</v>
      </c>
      <c r="AT156" s="139" t="s">
        <v>78</v>
      </c>
      <c r="AU156" s="139" t="s">
        <v>88</v>
      </c>
      <c r="AY156" s="131" t="s">
        <v>130</v>
      </c>
      <c r="BK156" s="140">
        <f>BK157</f>
        <v>0</v>
      </c>
    </row>
    <row r="157" spans="1:65" s="2" customFormat="1" ht="19.899999999999999" customHeight="1">
      <c r="A157" s="31"/>
      <c r="B157" s="143"/>
      <c r="C157" s="144" t="s">
        <v>187</v>
      </c>
      <c r="D157" s="144" t="s">
        <v>132</v>
      </c>
      <c r="E157" s="145" t="s">
        <v>475</v>
      </c>
      <c r="F157" s="146" t="s">
        <v>476</v>
      </c>
      <c r="G157" s="147" t="s">
        <v>180</v>
      </c>
      <c r="H157" s="148">
        <v>44.259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44</v>
      </c>
      <c r="O157" s="57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136</v>
      </c>
      <c r="AT157" s="156" t="s">
        <v>132</v>
      </c>
      <c r="AU157" s="156" t="s">
        <v>144</v>
      </c>
      <c r="AY157" s="16" t="s">
        <v>130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20</v>
      </c>
      <c r="BK157" s="157">
        <f>ROUND(I157*H157,2)</f>
        <v>0</v>
      </c>
      <c r="BL157" s="16" t="s">
        <v>136</v>
      </c>
      <c r="BM157" s="156" t="s">
        <v>477</v>
      </c>
    </row>
    <row r="158" spans="1:65" s="12" customFormat="1" ht="25.9" customHeight="1">
      <c r="B158" s="130"/>
      <c r="D158" s="131" t="s">
        <v>78</v>
      </c>
      <c r="E158" s="132" t="s">
        <v>417</v>
      </c>
      <c r="F158" s="132" t="s">
        <v>418</v>
      </c>
      <c r="I158" s="133"/>
      <c r="J158" s="134">
        <f>BK158</f>
        <v>0</v>
      </c>
      <c r="L158" s="130"/>
      <c r="M158" s="135"/>
      <c r="N158" s="136"/>
      <c r="O158" s="136"/>
      <c r="P158" s="137">
        <f>SUM(P159:P160)</f>
        <v>0</v>
      </c>
      <c r="Q158" s="136"/>
      <c r="R158" s="137">
        <f>SUM(R159:R160)</f>
        <v>0</v>
      </c>
      <c r="S158" s="136"/>
      <c r="T158" s="138">
        <f>SUM(T159:T160)</f>
        <v>0</v>
      </c>
      <c r="AR158" s="131" t="s">
        <v>136</v>
      </c>
      <c r="AT158" s="139" t="s">
        <v>78</v>
      </c>
      <c r="AU158" s="139" t="s">
        <v>79</v>
      </c>
      <c r="AY158" s="131" t="s">
        <v>130</v>
      </c>
      <c r="BK158" s="140">
        <f>SUM(BK159:BK160)</f>
        <v>0</v>
      </c>
    </row>
    <row r="159" spans="1:65" s="2" customFormat="1" ht="30" customHeight="1">
      <c r="A159" s="31"/>
      <c r="B159" s="143"/>
      <c r="C159" s="144" t="s">
        <v>194</v>
      </c>
      <c r="D159" s="144" t="s">
        <v>132</v>
      </c>
      <c r="E159" s="145" t="s">
        <v>478</v>
      </c>
      <c r="F159" s="146" t="s">
        <v>479</v>
      </c>
      <c r="G159" s="147" t="s">
        <v>180</v>
      </c>
      <c r="H159" s="148">
        <v>417.6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44</v>
      </c>
      <c r="O159" s="57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422</v>
      </c>
      <c r="AT159" s="156" t="s">
        <v>132</v>
      </c>
      <c r="AU159" s="156" t="s">
        <v>20</v>
      </c>
      <c r="AY159" s="16" t="s">
        <v>130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20</v>
      </c>
      <c r="BK159" s="157">
        <f>ROUND(I159*H159,2)</f>
        <v>0</v>
      </c>
      <c r="BL159" s="16" t="s">
        <v>422</v>
      </c>
      <c r="BM159" s="156" t="s">
        <v>480</v>
      </c>
    </row>
    <row r="160" spans="1:65" s="13" customFormat="1">
      <c r="B160" s="158"/>
      <c r="D160" s="159" t="s">
        <v>138</v>
      </c>
      <c r="E160" s="160" t="s">
        <v>1</v>
      </c>
      <c r="F160" s="161" t="s">
        <v>481</v>
      </c>
      <c r="H160" s="162">
        <v>417.6</v>
      </c>
      <c r="I160" s="163"/>
      <c r="L160" s="158"/>
      <c r="M160" s="178"/>
      <c r="N160" s="179"/>
      <c r="O160" s="179"/>
      <c r="P160" s="179"/>
      <c r="Q160" s="179"/>
      <c r="R160" s="179"/>
      <c r="S160" s="179"/>
      <c r="T160" s="180"/>
      <c r="AT160" s="160" t="s">
        <v>138</v>
      </c>
      <c r="AU160" s="160" t="s">
        <v>20</v>
      </c>
      <c r="AV160" s="13" t="s">
        <v>88</v>
      </c>
      <c r="AW160" s="13" t="s">
        <v>35</v>
      </c>
      <c r="AX160" s="13" t="s">
        <v>20</v>
      </c>
      <c r="AY160" s="160" t="s">
        <v>130</v>
      </c>
    </row>
    <row r="161" spans="1:31" s="2" customFormat="1" ht="6.95" customHeight="1">
      <c r="A161" s="31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32"/>
      <c r="M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</sheetData>
  <autoFilter ref="C123:K16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94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98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4.45" customHeight="1">
      <c r="B7" s="19"/>
      <c r="E7" s="235" t="str">
        <f>'Rekapitulace stavby'!K6</f>
        <v>Vršovická, odstr. hav. stavu, P10 - č. akce 1000133</v>
      </c>
      <c r="F7" s="236"/>
      <c r="G7" s="236"/>
      <c r="H7" s="236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5.6" customHeight="1">
      <c r="A9" s="31"/>
      <c r="B9" s="32"/>
      <c r="C9" s="31"/>
      <c r="D9" s="31"/>
      <c r="E9" s="213" t="s">
        <v>482</v>
      </c>
      <c r="F9" s="234"/>
      <c r="G9" s="234"/>
      <c r="H9" s="23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27</v>
      </c>
      <c r="E14" s="31"/>
      <c r="F14" s="31"/>
      <c r="G14" s="31"/>
      <c r="H14" s="31"/>
      <c r="I14" s="26" t="s">
        <v>28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28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 t="str">
        <f>'Rekapitulace stavby'!E14</f>
        <v>Vyplň údaj</v>
      </c>
      <c r="F18" s="238"/>
      <c r="G18" s="238"/>
      <c r="H18" s="238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28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34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36</v>
      </c>
      <c r="E23" s="31"/>
      <c r="F23" s="31"/>
      <c r="G23" s="31"/>
      <c r="H23" s="31"/>
      <c r="I23" s="26" t="s">
        <v>28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37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84" customHeight="1">
      <c r="A27" s="93"/>
      <c r="B27" s="94"/>
      <c r="C27" s="93"/>
      <c r="D27" s="93"/>
      <c r="E27" s="233" t="s">
        <v>483</v>
      </c>
      <c r="F27" s="233"/>
      <c r="G27" s="233"/>
      <c r="H27" s="23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39</v>
      </c>
      <c r="E30" s="31"/>
      <c r="F30" s="31"/>
      <c r="G30" s="31"/>
      <c r="H30" s="31"/>
      <c r="I30" s="31"/>
      <c r="J30" s="70">
        <f>ROUND(J120, 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43</v>
      </c>
      <c r="E33" s="26" t="s">
        <v>44</v>
      </c>
      <c r="F33" s="98">
        <f>ROUND((SUM(BE120:BE127)),  0)</f>
        <v>0</v>
      </c>
      <c r="G33" s="31"/>
      <c r="H33" s="31"/>
      <c r="I33" s="99">
        <v>0.21</v>
      </c>
      <c r="J33" s="98">
        <f>ROUND(((SUM(BE120:BE127))*I33),  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98">
        <f>ROUND((SUM(BF120:BF127)),  0)</f>
        <v>0</v>
      </c>
      <c r="G34" s="31"/>
      <c r="H34" s="31"/>
      <c r="I34" s="99">
        <v>0.15</v>
      </c>
      <c r="J34" s="98">
        <f>ROUND(((SUM(BF120:BF127))*I34),  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46</v>
      </c>
      <c r="F35" s="98">
        <f>ROUND((SUM(BG120:BG127)),  0)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47</v>
      </c>
      <c r="F36" s="98">
        <f>ROUND((SUM(BH120:BH127)),  0)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48</v>
      </c>
      <c r="F37" s="98">
        <f>ROUND((SUM(BI120:BI127)),  0)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49</v>
      </c>
      <c r="E39" s="59"/>
      <c r="F39" s="59"/>
      <c r="G39" s="102" t="s">
        <v>50</v>
      </c>
      <c r="H39" s="103" t="s">
        <v>51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06" t="s">
        <v>55</v>
      </c>
      <c r="G61" s="44" t="s">
        <v>54</v>
      </c>
      <c r="H61" s="34"/>
      <c r="I61" s="34"/>
      <c r="J61" s="10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06" t="s">
        <v>55</v>
      </c>
      <c r="G76" s="44" t="s">
        <v>54</v>
      </c>
      <c r="H76" s="34"/>
      <c r="I76" s="34"/>
      <c r="J76" s="10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4.45" customHeight="1">
      <c r="A85" s="31"/>
      <c r="B85" s="32"/>
      <c r="C85" s="31"/>
      <c r="D85" s="31"/>
      <c r="E85" s="235" t="str">
        <f>E7</f>
        <v>Vršovická, odstr. hav. stavu, P10 - č. akce 1000133</v>
      </c>
      <c r="F85" s="236"/>
      <c r="G85" s="236"/>
      <c r="H85" s="23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5.6" customHeight="1">
      <c r="A87" s="31"/>
      <c r="B87" s="32"/>
      <c r="C87" s="31"/>
      <c r="D87" s="31"/>
      <c r="E87" s="213" t="str">
        <f>E9</f>
        <v>03 - Náklady na umístění stavby (VRN)</v>
      </c>
      <c r="F87" s="234"/>
      <c r="G87" s="234"/>
      <c r="H87" s="23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21</v>
      </c>
      <c r="D89" s="31"/>
      <c r="E89" s="31"/>
      <c r="F89" s="24" t="str">
        <f>F12</f>
        <v>Praha 10</v>
      </c>
      <c r="G89" s="31"/>
      <c r="H89" s="31"/>
      <c r="I89" s="26" t="s">
        <v>23</v>
      </c>
      <c r="J89" s="54" t="str">
        <f>IF(J12="","",J12)</f>
        <v>1. 3. 2021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6" customHeight="1">
      <c r="A91" s="31"/>
      <c r="B91" s="32"/>
      <c r="C91" s="26" t="s">
        <v>27</v>
      </c>
      <c r="D91" s="31"/>
      <c r="E91" s="31"/>
      <c r="F91" s="24" t="str">
        <f>E15</f>
        <v xml:space="preserve"> TSK hl. m. Prahy a.s.</v>
      </c>
      <c r="G91" s="31"/>
      <c r="H91" s="31"/>
      <c r="I91" s="26" t="s">
        <v>33</v>
      </c>
      <c r="J91" s="29" t="str">
        <f>E21</f>
        <v xml:space="preserve"> DIPRO, spol. s 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6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36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104</v>
      </c>
      <c r="D96" s="31"/>
      <c r="E96" s="31"/>
      <c r="F96" s="31"/>
      <c r="G96" s="31"/>
      <c r="H96" s="31"/>
      <c r="I96" s="31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1:31" s="9" customFormat="1" ht="24.95" customHeight="1">
      <c r="B97" s="111"/>
      <c r="D97" s="112" t="s">
        <v>484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1:31" s="10" customFormat="1" ht="19.899999999999999" customHeight="1">
      <c r="B98" s="115"/>
      <c r="D98" s="116" t="s">
        <v>485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1:31" s="10" customFormat="1" ht="19.899999999999999" customHeight="1">
      <c r="B99" s="115"/>
      <c r="D99" s="116" t="s">
        <v>486</v>
      </c>
      <c r="E99" s="117"/>
      <c r="F99" s="117"/>
      <c r="G99" s="117"/>
      <c r="H99" s="117"/>
      <c r="I99" s="117"/>
      <c r="J99" s="118">
        <f>J124</f>
        <v>0</v>
      </c>
      <c r="L99" s="115"/>
    </row>
    <row r="100" spans="1:31" s="10" customFormat="1" ht="19.899999999999999" customHeight="1">
      <c r="B100" s="115"/>
      <c r="D100" s="116" t="s">
        <v>487</v>
      </c>
      <c r="E100" s="117"/>
      <c r="F100" s="117"/>
      <c r="G100" s="117"/>
      <c r="H100" s="117"/>
      <c r="I100" s="117"/>
      <c r="J100" s="118">
        <f>J126</f>
        <v>0</v>
      </c>
      <c r="L100" s="115"/>
    </row>
    <row r="101" spans="1:31" s="2" customFormat="1" ht="21.7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115</v>
      </c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4.45" customHeight="1">
      <c r="A110" s="31"/>
      <c r="B110" s="32"/>
      <c r="C110" s="31"/>
      <c r="D110" s="31"/>
      <c r="E110" s="235" t="str">
        <f>E7</f>
        <v>Vršovická, odstr. hav. stavu, P10 - č. akce 1000133</v>
      </c>
      <c r="F110" s="236"/>
      <c r="G110" s="236"/>
      <c r="H110" s="236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99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6" customHeight="1">
      <c r="A112" s="31"/>
      <c r="B112" s="32"/>
      <c r="C112" s="31"/>
      <c r="D112" s="31"/>
      <c r="E112" s="213" t="str">
        <f>E9</f>
        <v>03 - Náklady na umístění stavby (VRN)</v>
      </c>
      <c r="F112" s="234"/>
      <c r="G112" s="234"/>
      <c r="H112" s="234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21</v>
      </c>
      <c r="D114" s="31"/>
      <c r="E114" s="31"/>
      <c r="F114" s="24" t="str">
        <f>F12</f>
        <v>Praha 10</v>
      </c>
      <c r="G114" s="31"/>
      <c r="H114" s="31"/>
      <c r="I114" s="26" t="s">
        <v>23</v>
      </c>
      <c r="J114" s="54" t="str">
        <f>IF(J12="","",J12)</f>
        <v>1. 3. 2021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6" customHeight="1">
      <c r="A116" s="31"/>
      <c r="B116" s="32"/>
      <c r="C116" s="26" t="s">
        <v>27</v>
      </c>
      <c r="D116" s="31"/>
      <c r="E116" s="31"/>
      <c r="F116" s="24" t="str">
        <f>E15</f>
        <v xml:space="preserve"> TSK hl. m. Prahy a.s.</v>
      </c>
      <c r="G116" s="31"/>
      <c r="H116" s="31"/>
      <c r="I116" s="26" t="s">
        <v>33</v>
      </c>
      <c r="J116" s="29" t="str">
        <f>E21</f>
        <v xml:space="preserve"> DIPRO, spol. s r.o.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6" customHeight="1">
      <c r="A117" s="31"/>
      <c r="B117" s="32"/>
      <c r="C117" s="26" t="s">
        <v>31</v>
      </c>
      <c r="D117" s="31"/>
      <c r="E117" s="31"/>
      <c r="F117" s="24" t="str">
        <f>IF(E18="","",E18)</f>
        <v>Vyplň údaj</v>
      </c>
      <c r="G117" s="31"/>
      <c r="H117" s="31"/>
      <c r="I117" s="26" t="s">
        <v>36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19"/>
      <c r="B119" s="120"/>
      <c r="C119" s="121" t="s">
        <v>116</v>
      </c>
      <c r="D119" s="122" t="s">
        <v>64</v>
      </c>
      <c r="E119" s="122" t="s">
        <v>60</v>
      </c>
      <c r="F119" s="122" t="s">
        <v>61</v>
      </c>
      <c r="G119" s="122" t="s">
        <v>117</v>
      </c>
      <c r="H119" s="122" t="s">
        <v>118</v>
      </c>
      <c r="I119" s="122" t="s">
        <v>119</v>
      </c>
      <c r="J119" s="123" t="s">
        <v>103</v>
      </c>
      <c r="K119" s="124" t="s">
        <v>120</v>
      </c>
      <c r="L119" s="125"/>
      <c r="M119" s="61" t="s">
        <v>1</v>
      </c>
      <c r="N119" s="62" t="s">
        <v>43</v>
      </c>
      <c r="O119" s="62" t="s">
        <v>121</v>
      </c>
      <c r="P119" s="62" t="s">
        <v>122</v>
      </c>
      <c r="Q119" s="62" t="s">
        <v>123</v>
      </c>
      <c r="R119" s="62" t="s">
        <v>124</v>
      </c>
      <c r="S119" s="62" t="s">
        <v>125</v>
      </c>
      <c r="T119" s="63" t="s">
        <v>126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5" s="2" customFormat="1" ht="22.9" customHeight="1">
      <c r="A120" s="31"/>
      <c r="B120" s="32"/>
      <c r="C120" s="68" t="s">
        <v>127</v>
      </c>
      <c r="D120" s="31"/>
      <c r="E120" s="31"/>
      <c r="F120" s="31"/>
      <c r="G120" s="31"/>
      <c r="H120" s="31"/>
      <c r="I120" s="31"/>
      <c r="J120" s="126">
        <f>BK120</f>
        <v>0</v>
      </c>
      <c r="K120" s="31"/>
      <c r="L120" s="32"/>
      <c r="M120" s="64"/>
      <c r="N120" s="55"/>
      <c r="O120" s="65"/>
      <c r="P120" s="127">
        <f>P121</f>
        <v>0</v>
      </c>
      <c r="Q120" s="65"/>
      <c r="R120" s="127">
        <f>R121</f>
        <v>0</v>
      </c>
      <c r="S120" s="65"/>
      <c r="T120" s="128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78</v>
      </c>
      <c r="AU120" s="16" t="s">
        <v>105</v>
      </c>
      <c r="BK120" s="129">
        <f>BK121</f>
        <v>0</v>
      </c>
    </row>
    <row r="121" spans="1:65" s="12" customFormat="1" ht="25.9" customHeight="1">
      <c r="B121" s="130"/>
      <c r="D121" s="131" t="s">
        <v>78</v>
      </c>
      <c r="E121" s="132" t="s">
        <v>488</v>
      </c>
      <c r="F121" s="132" t="s">
        <v>489</v>
      </c>
      <c r="I121" s="133"/>
      <c r="J121" s="134">
        <f>BK121</f>
        <v>0</v>
      </c>
      <c r="L121" s="130"/>
      <c r="M121" s="135"/>
      <c r="N121" s="136"/>
      <c r="O121" s="136"/>
      <c r="P121" s="137">
        <f>P122+P124+P126</f>
        <v>0</v>
      </c>
      <c r="Q121" s="136"/>
      <c r="R121" s="137">
        <f>R122+R124+R126</f>
        <v>0</v>
      </c>
      <c r="S121" s="136"/>
      <c r="T121" s="138">
        <f>T122+T124+T126</f>
        <v>0</v>
      </c>
      <c r="AR121" s="131" t="s">
        <v>152</v>
      </c>
      <c r="AT121" s="139" t="s">
        <v>78</v>
      </c>
      <c r="AU121" s="139" t="s">
        <v>79</v>
      </c>
      <c r="AY121" s="131" t="s">
        <v>130</v>
      </c>
      <c r="BK121" s="140">
        <f>BK122+BK124+BK126</f>
        <v>0</v>
      </c>
    </row>
    <row r="122" spans="1:65" s="12" customFormat="1" ht="22.9" customHeight="1">
      <c r="B122" s="130"/>
      <c r="D122" s="131" t="s">
        <v>78</v>
      </c>
      <c r="E122" s="141" t="s">
        <v>490</v>
      </c>
      <c r="F122" s="141" t="s">
        <v>491</v>
      </c>
      <c r="I122" s="133"/>
      <c r="J122" s="142">
        <f>BK122</f>
        <v>0</v>
      </c>
      <c r="L122" s="130"/>
      <c r="M122" s="135"/>
      <c r="N122" s="136"/>
      <c r="O122" s="136"/>
      <c r="P122" s="137">
        <f>P123</f>
        <v>0</v>
      </c>
      <c r="Q122" s="136"/>
      <c r="R122" s="137">
        <f>R123</f>
        <v>0</v>
      </c>
      <c r="S122" s="136"/>
      <c r="T122" s="138">
        <f>T123</f>
        <v>0</v>
      </c>
      <c r="AR122" s="131" t="s">
        <v>152</v>
      </c>
      <c r="AT122" s="139" t="s">
        <v>78</v>
      </c>
      <c r="AU122" s="139" t="s">
        <v>20</v>
      </c>
      <c r="AY122" s="131" t="s">
        <v>130</v>
      </c>
      <c r="BK122" s="140">
        <f>BK123</f>
        <v>0</v>
      </c>
    </row>
    <row r="123" spans="1:65" s="2" customFormat="1" ht="14.45" customHeight="1">
      <c r="A123" s="31"/>
      <c r="B123" s="143"/>
      <c r="C123" s="144" t="s">
        <v>20</v>
      </c>
      <c r="D123" s="144" t="s">
        <v>132</v>
      </c>
      <c r="E123" s="145" t="s">
        <v>492</v>
      </c>
      <c r="F123" s="146" t="s">
        <v>491</v>
      </c>
      <c r="G123" s="147" t="s">
        <v>493</v>
      </c>
      <c r="H123" s="148">
        <v>1</v>
      </c>
      <c r="I123" s="149"/>
      <c r="J123" s="150">
        <f>ROUND(I123*H123,2)</f>
        <v>0</v>
      </c>
      <c r="K123" s="151"/>
      <c r="L123" s="32"/>
      <c r="M123" s="152" t="s">
        <v>1</v>
      </c>
      <c r="N123" s="153" t="s">
        <v>44</v>
      </c>
      <c r="O123" s="57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56" t="s">
        <v>494</v>
      </c>
      <c r="AT123" s="156" t="s">
        <v>132</v>
      </c>
      <c r="AU123" s="156" t="s">
        <v>88</v>
      </c>
      <c r="AY123" s="16" t="s">
        <v>130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6" t="s">
        <v>20</v>
      </c>
      <c r="BK123" s="157">
        <f>ROUND(I123*H123,2)</f>
        <v>0</v>
      </c>
      <c r="BL123" s="16" t="s">
        <v>494</v>
      </c>
      <c r="BM123" s="156" t="s">
        <v>495</v>
      </c>
    </row>
    <row r="124" spans="1:65" s="12" customFormat="1" ht="22.9" customHeight="1">
      <c r="B124" s="130"/>
      <c r="D124" s="131" t="s">
        <v>78</v>
      </c>
      <c r="E124" s="141" t="s">
        <v>496</v>
      </c>
      <c r="F124" s="141" t="s">
        <v>497</v>
      </c>
      <c r="I124" s="133"/>
      <c r="J124" s="142">
        <f>BK124</f>
        <v>0</v>
      </c>
      <c r="L124" s="130"/>
      <c r="M124" s="135"/>
      <c r="N124" s="136"/>
      <c r="O124" s="136"/>
      <c r="P124" s="137">
        <f>P125</f>
        <v>0</v>
      </c>
      <c r="Q124" s="136"/>
      <c r="R124" s="137">
        <f>R125</f>
        <v>0</v>
      </c>
      <c r="S124" s="136"/>
      <c r="T124" s="138">
        <f>T125</f>
        <v>0</v>
      </c>
      <c r="AR124" s="131" t="s">
        <v>152</v>
      </c>
      <c r="AT124" s="139" t="s">
        <v>78</v>
      </c>
      <c r="AU124" s="139" t="s">
        <v>20</v>
      </c>
      <c r="AY124" s="131" t="s">
        <v>130</v>
      </c>
      <c r="BK124" s="140">
        <f>BK125</f>
        <v>0</v>
      </c>
    </row>
    <row r="125" spans="1:65" s="2" customFormat="1" ht="14.45" customHeight="1">
      <c r="A125" s="31"/>
      <c r="B125" s="143"/>
      <c r="C125" s="144" t="s">
        <v>88</v>
      </c>
      <c r="D125" s="144" t="s">
        <v>132</v>
      </c>
      <c r="E125" s="145" t="s">
        <v>498</v>
      </c>
      <c r="F125" s="146" t="s">
        <v>497</v>
      </c>
      <c r="G125" s="147" t="s">
        <v>493</v>
      </c>
      <c r="H125" s="148">
        <v>1</v>
      </c>
      <c r="I125" s="149"/>
      <c r="J125" s="150">
        <f>ROUND(I125*H125,2)</f>
        <v>0</v>
      </c>
      <c r="K125" s="151"/>
      <c r="L125" s="32"/>
      <c r="M125" s="152" t="s">
        <v>1</v>
      </c>
      <c r="N125" s="153" t="s">
        <v>44</v>
      </c>
      <c r="O125" s="57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6" t="s">
        <v>494</v>
      </c>
      <c r="AT125" s="156" t="s">
        <v>132</v>
      </c>
      <c r="AU125" s="156" t="s">
        <v>88</v>
      </c>
      <c r="AY125" s="16" t="s">
        <v>130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6" t="s">
        <v>20</v>
      </c>
      <c r="BK125" s="157">
        <f>ROUND(I125*H125,2)</f>
        <v>0</v>
      </c>
      <c r="BL125" s="16" t="s">
        <v>494</v>
      </c>
      <c r="BM125" s="156" t="s">
        <v>499</v>
      </c>
    </row>
    <row r="126" spans="1:65" s="12" customFormat="1" ht="22.9" customHeight="1">
      <c r="B126" s="130"/>
      <c r="D126" s="131" t="s">
        <v>78</v>
      </c>
      <c r="E126" s="141" t="s">
        <v>500</v>
      </c>
      <c r="F126" s="141" t="s">
        <v>501</v>
      </c>
      <c r="I126" s="133"/>
      <c r="J126" s="142">
        <f>BK126</f>
        <v>0</v>
      </c>
      <c r="L126" s="130"/>
      <c r="M126" s="135"/>
      <c r="N126" s="136"/>
      <c r="O126" s="136"/>
      <c r="P126" s="137">
        <f>P127</f>
        <v>0</v>
      </c>
      <c r="Q126" s="136"/>
      <c r="R126" s="137">
        <f>R127</f>
        <v>0</v>
      </c>
      <c r="S126" s="136"/>
      <c r="T126" s="138">
        <f>T127</f>
        <v>0</v>
      </c>
      <c r="AR126" s="131" t="s">
        <v>152</v>
      </c>
      <c r="AT126" s="139" t="s">
        <v>78</v>
      </c>
      <c r="AU126" s="139" t="s">
        <v>20</v>
      </c>
      <c r="AY126" s="131" t="s">
        <v>130</v>
      </c>
      <c r="BK126" s="140">
        <f>BK127</f>
        <v>0</v>
      </c>
    </row>
    <row r="127" spans="1:65" s="2" customFormat="1" ht="14.45" customHeight="1">
      <c r="A127" s="31"/>
      <c r="B127" s="143"/>
      <c r="C127" s="144" t="s">
        <v>144</v>
      </c>
      <c r="D127" s="144" t="s">
        <v>132</v>
      </c>
      <c r="E127" s="145" t="s">
        <v>502</v>
      </c>
      <c r="F127" s="146" t="s">
        <v>501</v>
      </c>
      <c r="G127" s="147" t="s">
        <v>493</v>
      </c>
      <c r="H127" s="148">
        <v>1</v>
      </c>
      <c r="I127" s="149"/>
      <c r="J127" s="150">
        <f>ROUND(I127*H127,2)</f>
        <v>0</v>
      </c>
      <c r="K127" s="151"/>
      <c r="L127" s="32"/>
      <c r="M127" s="189" t="s">
        <v>1</v>
      </c>
      <c r="N127" s="190" t="s">
        <v>44</v>
      </c>
      <c r="O127" s="191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494</v>
      </c>
      <c r="AT127" s="156" t="s">
        <v>132</v>
      </c>
      <c r="AU127" s="156" t="s">
        <v>88</v>
      </c>
      <c r="AY127" s="16" t="s">
        <v>130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20</v>
      </c>
      <c r="BK127" s="157">
        <f>ROUND(I127*H127,2)</f>
        <v>0</v>
      </c>
      <c r="BL127" s="16" t="s">
        <v>494</v>
      </c>
      <c r="BM127" s="156" t="s">
        <v>503</v>
      </c>
    </row>
    <row r="128" spans="1:65" s="2" customFormat="1" ht="6.95" customHeight="1">
      <c r="A128" s="31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2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autoFilter ref="C119:K12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5" style="1" customWidth="1"/>
    <col min="9" max="9" width="16.83203125" style="1" customWidth="1"/>
    <col min="10" max="10" width="23.83203125" style="1" customWidth="1"/>
    <col min="11" max="11" width="23.8320312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97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98</v>
      </c>
      <c r="L4" s="19"/>
      <c r="M4" s="92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4.45" customHeight="1">
      <c r="B7" s="19"/>
      <c r="E7" s="235" t="str">
        <f>'Rekapitulace stavby'!K6</f>
        <v>Vršovická, odstr. hav. stavu, P10 - č. akce 1000133</v>
      </c>
      <c r="F7" s="236"/>
      <c r="G7" s="236"/>
      <c r="H7" s="236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5.6" customHeight="1">
      <c r="A9" s="31"/>
      <c r="B9" s="32"/>
      <c r="C9" s="31"/>
      <c r="D9" s="31"/>
      <c r="E9" s="213" t="s">
        <v>504</v>
      </c>
      <c r="F9" s="234"/>
      <c r="G9" s="234"/>
      <c r="H9" s="23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21</v>
      </c>
      <c r="E12" s="31"/>
      <c r="F12" s="24" t="s">
        <v>22</v>
      </c>
      <c r="G12" s="31"/>
      <c r="H12" s="31"/>
      <c r="I12" s="26" t="s">
        <v>23</v>
      </c>
      <c r="J12" s="54" t="str">
        <f>'Rekapitulace stavby'!AN8</f>
        <v>1. 3. 2021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27</v>
      </c>
      <c r="E14" s="31"/>
      <c r="F14" s="31"/>
      <c r="G14" s="31"/>
      <c r="H14" s="31"/>
      <c r="I14" s="26" t="s">
        <v>28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28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 t="str">
        <f>'Rekapitulace stavby'!E14</f>
        <v>Vyplň údaj</v>
      </c>
      <c r="F18" s="238"/>
      <c r="G18" s="238"/>
      <c r="H18" s="238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28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34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36</v>
      </c>
      <c r="E23" s="31"/>
      <c r="F23" s="31"/>
      <c r="G23" s="31"/>
      <c r="H23" s="31"/>
      <c r="I23" s="26" t="s">
        <v>28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37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84" customHeight="1">
      <c r="A27" s="93"/>
      <c r="B27" s="94"/>
      <c r="C27" s="93"/>
      <c r="D27" s="93"/>
      <c r="E27" s="233" t="s">
        <v>483</v>
      </c>
      <c r="F27" s="233"/>
      <c r="G27" s="233"/>
      <c r="H27" s="23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39</v>
      </c>
      <c r="E30" s="31"/>
      <c r="F30" s="31"/>
      <c r="G30" s="31"/>
      <c r="H30" s="31"/>
      <c r="I30" s="31"/>
      <c r="J30" s="70">
        <f>ROUND(J118, 0)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35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43</v>
      </c>
      <c r="E33" s="26" t="s">
        <v>44</v>
      </c>
      <c r="F33" s="98">
        <f>ROUND((SUM(BE118:BE137)),  0)</f>
        <v>0</v>
      </c>
      <c r="G33" s="31"/>
      <c r="H33" s="31"/>
      <c r="I33" s="99">
        <v>0.21</v>
      </c>
      <c r="J33" s="98">
        <f>ROUND(((SUM(BE118:BE137))*I33),  0)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98">
        <f>ROUND((SUM(BF118:BF137)),  0)</f>
        <v>0</v>
      </c>
      <c r="G34" s="31"/>
      <c r="H34" s="31"/>
      <c r="I34" s="99">
        <v>0.15</v>
      </c>
      <c r="J34" s="98">
        <f>ROUND(((SUM(BF118:BF137))*I34),  0)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46</v>
      </c>
      <c r="F35" s="98">
        <f>ROUND((SUM(BG118:BG137)),  0)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47</v>
      </c>
      <c r="F36" s="98">
        <f>ROUND((SUM(BH118:BH137)),  0)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48</v>
      </c>
      <c r="F37" s="98">
        <f>ROUND((SUM(BI118:BI137)),  0)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49</v>
      </c>
      <c r="E39" s="59"/>
      <c r="F39" s="59"/>
      <c r="G39" s="102" t="s">
        <v>50</v>
      </c>
      <c r="H39" s="103" t="s">
        <v>51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06" t="s">
        <v>55</v>
      </c>
      <c r="G61" s="44" t="s">
        <v>54</v>
      </c>
      <c r="H61" s="34"/>
      <c r="I61" s="34"/>
      <c r="J61" s="10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06" t="s">
        <v>55</v>
      </c>
      <c r="G76" s="44" t="s">
        <v>54</v>
      </c>
      <c r="H76" s="34"/>
      <c r="I76" s="34"/>
      <c r="J76" s="10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4.45" customHeight="1">
      <c r="A85" s="31"/>
      <c r="B85" s="32"/>
      <c r="C85" s="31"/>
      <c r="D85" s="31"/>
      <c r="E85" s="235" t="str">
        <f>E7</f>
        <v>Vršovická, odstr. hav. stavu, P10 - č. akce 1000133</v>
      </c>
      <c r="F85" s="236"/>
      <c r="G85" s="236"/>
      <c r="H85" s="23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5.6" customHeight="1">
      <c r="A87" s="31"/>
      <c r="B87" s="32"/>
      <c r="C87" s="31"/>
      <c r="D87" s="31"/>
      <c r="E87" s="213" t="str">
        <f>E9</f>
        <v>04 - Ostatní náklady</v>
      </c>
      <c r="F87" s="234"/>
      <c r="G87" s="234"/>
      <c r="H87" s="23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21</v>
      </c>
      <c r="D89" s="31"/>
      <c r="E89" s="31"/>
      <c r="F89" s="24" t="str">
        <f>F12</f>
        <v>Praha 10</v>
      </c>
      <c r="G89" s="31"/>
      <c r="H89" s="31"/>
      <c r="I89" s="26" t="s">
        <v>23</v>
      </c>
      <c r="J89" s="54" t="str">
        <f>IF(J12="","",J12)</f>
        <v>1. 3. 2021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6" customHeight="1">
      <c r="A91" s="31"/>
      <c r="B91" s="32"/>
      <c r="C91" s="26" t="s">
        <v>27</v>
      </c>
      <c r="D91" s="31"/>
      <c r="E91" s="31"/>
      <c r="F91" s="24" t="str">
        <f>E15</f>
        <v xml:space="preserve"> TSK hl. m. Prahy a.s.</v>
      </c>
      <c r="G91" s="31"/>
      <c r="H91" s="31"/>
      <c r="I91" s="26" t="s">
        <v>33</v>
      </c>
      <c r="J91" s="29" t="str">
        <f>E21</f>
        <v xml:space="preserve"> DIPRO, spol. s 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6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36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104</v>
      </c>
      <c r="D96" s="31"/>
      <c r="E96" s="31"/>
      <c r="F96" s="31"/>
      <c r="G96" s="31"/>
      <c r="H96" s="31"/>
      <c r="I96" s="31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1:31" s="9" customFormat="1" ht="24.95" customHeight="1">
      <c r="B97" s="111"/>
      <c r="D97" s="112" t="s">
        <v>505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1:31" s="10" customFormat="1" ht="19.899999999999999" customHeight="1">
      <c r="B98" s="115"/>
      <c r="D98" s="116" t="s">
        <v>506</v>
      </c>
      <c r="E98" s="117"/>
      <c r="F98" s="117"/>
      <c r="G98" s="117"/>
      <c r="H98" s="117"/>
      <c r="I98" s="117"/>
      <c r="J98" s="118">
        <f>J120</f>
        <v>0</v>
      </c>
      <c r="L98" s="115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115</v>
      </c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15</v>
      </c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4.45" customHeight="1">
      <c r="A108" s="31"/>
      <c r="B108" s="32"/>
      <c r="C108" s="31"/>
      <c r="D108" s="31"/>
      <c r="E108" s="235" t="str">
        <f>E7</f>
        <v>Vršovická, odstr. hav. stavu, P10 - č. akce 1000133</v>
      </c>
      <c r="F108" s="236"/>
      <c r="G108" s="236"/>
      <c r="H108" s="236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5.6" customHeight="1">
      <c r="A110" s="31"/>
      <c r="B110" s="32"/>
      <c r="C110" s="31"/>
      <c r="D110" s="31"/>
      <c r="E110" s="213" t="str">
        <f>E9</f>
        <v>04 - Ostatní náklady</v>
      </c>
      <c r="F110" s="234"/>
      <c r="G110" s="234"/>
      <c r="H110" s="234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21</v>
      </c>
      <c r="D112" s="31"/>
      <c r="E112" s="31"/>
      <c r="F112" s="24" t="str">
        <f>F12</f>
        <v>Praha 10</v>
      </c>
      <c r="G112" s="31"/>
      <c r="H112" s="31"/>
      <c r="I112" s="26" t="s">
        <v>23</v>
      </c>
      <c r="J112" s="54" t="str">
        <f>IF(J12="","",J12)</f>
        <v>1. 3. 2021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6" customHeight="1">
      <c r="A114" s="31"/>
      <c r="B114" s="32"/>
      <c r="C114" s="26" t="s">
        <v>27</v>
      </c>
      <c r="D114" s="31"/>
      <c r="E114" s="31"/>
      <c r="F114" s="24" t="str">
        <f>E15</f>
        <v xml:space="preserve"> TSK hl. m. Prahy a.s.</v>
      </c>
      <c r="G114" s="31"/>
      <c r="H114" s="31"/>
      <c r="I114" s="26" t="s">
        <v>33</v>
      </c>
      <c r="J114" s="29" t="str">
        <f>E21</f>
        <v xml:space="preserve"> DIPRO, spol. s r.o.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6" customHeight="1">
      <c r="A115" s="31"/>
      <c r="B115" s="32"/>
      <c r="C115" s="26" t="s">
        <v>31</v>
      </c>
      <c r="D115" s="31"/>
      <c r="E115" s="31"/>
      <c r="F115" s="24" t="str">
        <f>IF(E18="","",E18)</f>
        <v>Vyplň údaj</v>
      </c>
      <c r="G115" s="31"/>
      <c r="H115" s="31"/>
      <c r="I115" s="26" t="s">
        <v>36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1" customFormat="1" ht="29.25" customHeight="1">
      <c r="A117" s="119"/>
      <c r="B117" s="120"/>
      <c r="C117" s="121" t="s">
        <v>116</v>
      </c>
      <c r="D117" s="122" t="s">
        <v>64</v>
      </c>
      <c r="E117" s="122" t="s">
        <v>60</v>
      </c>
      <c r="F117" s="122" t="s">
        <v>61</v>
      </c>
      <c r="G117" s="122" t="s">
        <v>117</v>
      </c>
      <c r="H117" s="122" t="s">
        <v>118</v>
      </c>
      <c r="I117" s="122" t="s">
        <v>119</v>
      </c>
      <c r="J117" s="123" t="s">
        <v>103</v>
      </c>
      <c r="K117" s="124" t="s">
        <v>120</v>
      </c>
      <c r="L117" s="125"/>
      <c r="M117" s="61" t="s">
        <v>1</v>
      </c>
      <c r="N117" s="62" t="s">
        <v>43</v>
      </c>
      <c r="O117" s="62" t="s">
        <v>121</v>
      </c>
      <c r="P117" s="62" t="s">
        <v>122</v>
      </c>
      <c r="Q117" s="62" t="s">
        <v>123</v>
      </c>
      <c r="R117" s="62" t="s">
        <v>124</v>
      </c>
      <c r="S117" s="62" t="s">
        <v>125</v>
      </c>
      <c r="T117" s="63" t="s">
        <v>126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5" s="2" customFormat="1" ht="22.9" customHeight="1">
      <c r="A118" s="31"/>
      <c r="B118" s="32"/>
      <c r="C118" s="68" t="s">
        <v>127</v>
      </c>
      <c r="D118" s="31"/>
      <c r="E118" s="31"/>
      <c r="F118" s="31"/>
      <c r="G118" s="31"/>
      <c r="H118" s="31"/>
      <c r="I118" s="31"/>
      <c r="J118" s="126">
        <f>BK118</f>
        <v>0</v>
      </c>
      <c r="K118" s="31"/>
      <c r="L118" s="32"/>
      <c r="M118" s="64"/>
      <c r="N118" s="55"/>
      <c r="O118" s="65"/>
      <c r="P118" s="127">
        <f>P119</f>
        <v>0</v>
      </c>
      <c r="Q118" s="65"/>
      <c r="R118" s="127">
        <f>R119</f>
        <v>0</v>
      </c>
      <c r="S118" s="65"/>
      <c r="T118" s="128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105</v>
      </c>
      <c r="BK118" s="129">
        <f>BK119</f>
        <v>0</v>
      </c>
    </row>
    <row r="119" spans="1:65" s="12" customFormat="1" ht="25.9" customHeight="1">
      <c r="B119" s="130"/>
      <c r="D119" s="131" t="s">
        <v>78</v>
      </c>
      <c r="E119" s="132" t="s">
        <v>418</v>
      </c>
      <c r="F119" s="132" t="s">
        <v>418</v>
      </c>
      <c r="I119" s="133"/>
      <c r="J119" s="134">
        <f>BK119</f>
        <v>0</v>
      </c>
      <c r="L119" s="130"/>
      <c r="M119" s="135"/>
      <c r="N119" s="136"/>
      <c r="O119" s="136"/>
      <c r="P119" s="137">
        <f>P120</f>
        <v>0</v>
      </c>
      <c r="Q119" s="136"/>
      <c r="R119" s="137">
        <f>R120</f>
        <v>0</v>
      </c>
      <c r="S119" s="136"/>
      <c r="T119" s="138">
        <f>T120</f>
        <v>0</v>
      </c>
      <c r="AR119" s="131" t="s">
        <v>136</v>
      </c>
      <c r="AT119" s="139" t="s">
        <v>78</v>
      </c>
      <c r="AU119" s="139" t="s">
        <v>79</v>
      </c>
      <c r="AY119" s="131" t="s">
        <v>130</v>
      </c>
      <c r="BK119" s="140">
        <f>BK120</f>
        <v>0</v>
      </c>
    </row>
    <row r="120" spans="1:65" s="12" customFormat="1" ht="22.9" customHeight="1">
      <c r="B120" s="130"/>
      <c r="D120" s="131" t="s">
        <v>78</v>
      </c>
      <c r="E120" s="141" t="s">
        <v>507</v>
      </c>
      <c r="F120" s="141" t="s">
        <v>96</v>
      </c>
      <c r="I120" s="133"/>
      <c r="J120" s="142">
        <f>BK120</f>
        <v>0</v>
      </c>
      <c r="L120" s="130"/>
      <c r="M120" s="135"/>
      <c r="N120" s="136"/>
      <c r="O120" s="136"/>
      <c r="P120" s="137">
        <f>SUM(P121:P137)</f>
        <v>0</v>
      </c>
      <c r="Q120" s="136"/>
      <c r="R120" s="137">
        <f>SUM(R121:R137)</f>
        <v>0</v>
      </c>
      <c r="S120" s="136"/>
      <c r="T120" s="138">
        <f>SUM(T121:T137)</f>
        <v>0</v>
      </c>
      <c r="AR120" s="131" t="s">
        <v>136</v>
      </c>
      <c r="AT120" s="139" t="s">
        <v>78</v>
      </c>
      <c r="AU120" s="139" t="s">
        <v>20</v>
      </c>
      <c r="AY120" s="131" t="s">
        <v>130</v>
      </c>
      <c r="BK120" s="140">
        <f>SUM(BK121:BK137)</f>
        <v>0</v>
      </c>
    </row>
    <row r="121" spans="1:65" s="2" customFormat="1" ht="14.45" customHeight="1">
      <c r="A121" s="31"/>
      <c r="B121" s="143"/>
      <c r="C121" s="144" t="s">
        <v>20</v>
      </c>
      <c r="D121" s="144" t="s">
        <v>132</v>
      </c>
      <c r="E121" s="145" t="s">
        <v>508</v>
      </c>
      <c r="F121" s="146" t="s">
        <v>509</v>
      </c>
      <c r="G121" s="147" t="s">
        <v>493</v>
      </c>
      <c r="H121" s="148">
        <v>1</v>
      </c>
      <c r="I121" s="149"/>
      <c r="J121" s="150">
        <f t="shared" ref="J121:J137" si="0">ROUND(I121*H121,2)</f>
        <v>0</v>
      </c>
      <c r="K121" s="151"/>
      <c r="L121" s="32"/>
      <c r="M121" s="152" t="s">
        <v>1</v>
      </c>
      <c r="N121" s="153" t="s">
        <v>44</v>
      </c>
      <c r="O121" s="57"/>
      <c r="P121" s="154">
        <f t="shared" ref="P121:P137" si="1">O121*H121</f>
        <v>0</v>
      </c>
      <c r="Q121" s="154">
        <v>0</v>
      </c>
      <c r="R121" s="154">
        <f t="shared" ref="R121:R137" si="2">Q121*H121</f>
        <v>0</v>
      </c>
      <c r="S121" s="154">
        <v>0</v>
      </c>
      <c r="T121" s="155">
        <f t="shared" ref="T121:T137" si="3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6" t="s">
        <v>510</v>
      </c>
      <c r="AT121" s="156" t="s">
        <v>132</v>
      </c>
      <c r="AU121" s="156" t="s">
        <v>88</v>
      </c>
      <c r="AY121" s="16" t="s">
        <v>130</v>
      </c>
      <c r="BE121" s="157">
        <f t="shared" ref="BE121:BE137" si="4">IF(N121="základní",J121,0)</f>
        <v>0</v>
      </c>
      <c r="BF121" s="157">
        <f t="shared" ref="BF121:BF137" si="5">IF(N121="snížená",J121,0)</f>
        <v>0</v>
      </c>
      <c r="BG121" s="157">
        <f t="shared" ref="BG121:BG137" si="6">IF(N121="zákl. přenesená",J121,0)</f>
        <v>0</v>
      </c>
      <c r="BH121" s="157">
        <f t="shared" ref="BH121:BH137" si="7">IF(N121="sníž. přenesená",J121,0)</f>
        <v>0</v>
      </c>
      <c r="BI121" s="157">
        <f t="shared" ref="BI121:BI137" si="8">IF(N121="nulová",J121,0)</f>
        <v>0</v>
      </c>
      <c r="BJ121" s="16" t="s">
        <v>20</v>
      </c>
      <c r="BK121" s="157">
        <f t="shared" ref="BK121:BK137" si="9">ROUND(I121*H121,2)</f>
        <v>0</v>
      </c>
      <c r="BL121" s="16" t="s">
        <v>510</v>
      </c>
      <c r="BM121" s="156" t="s">
        <v>511</v>
      </c>
    </row>
    <row r="122" spans="1:65" s="2" customFormat="1" ht="19.899999999999999" customHeight="1">
      <c r="A122" s="31"/>
      <c r="B122" s="143"/>
      <c r="C122" s="144" t="s">
        <v>88</v>
      </c>
      <c r="D122" s="144" t="s">
        <v>132</v>
      </c>
      <c r="E122" s="145" t="s">
        <v>512</v>
      </c>
      <c r="F122" s="146" t="s">
        <v>513</v>
      </c>
      <c r="G122" s="147" t="s">
        <v>493</v>
      </c>
      <c r="H122" s="148">
        <v>7</v>
      </c>
      <c r="I122" s="149"/>
      <c r="J122" s="150">
        <f t="shared" si="0"/>
        <v>0</v>
      </c>
      <c r="K122" s="151"/>
      <c r="L122" s="32"/>
      <c r="M122" s="152" t="s">
        <v>1</v>
      </c>
      <c r="N122" s="153" t="s">
        <v>44</v>
      </c>
      <c r="O122" s="57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6" t="s">
        <v>510</v>
      </c>
      <c r="AT122" s="156" t="s">
        <v>132</v>
      </c>
      <c r="AU122" s="156" t="s">
        <v>88</v>
      </c>
      <c r="AY122" s="16" t="s">
        <v>130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6" t="s">
        <v>20</v>
      </c>
      <c r="BK122" s="157">
        <f t="shared" si="9"/>
        <v>0</v>
      </c>
      <c r="BL122" s="16" t="s">
        <v>510</v>
      </c>
      <c r="BM122" s="156" t="s">
        <v>514</v>
      </c>
    </row>
    <row r="123" spans="1:65" s="2" customFormat="1" ht="14.45" customHeight="1">
      <c r="A123" s="31"/>
      <c r="B123" s="143"/>
      <c r="C123" s="144" t="s">
        <v>144</v>
      </c>
      <c r="D123" s="144" t="s">
        <v>132</v>
      </c>
      <c r="E123" s="145" t="s">
        <v>515</v>
      </c>
      <c r="F123" s="146" t="s">
        <v>516</v>
      </c>
      <c r="G123" s="147" t="s">
        <v>493</v>
      </c>
      <c r="H123" s="148">
        <v>1</v>
      </c>
      <c r="I123" s="149"/>
      <c r="J123" s="150">
        <f t="shared" si="0"/>
        <v>0</v>
      </c>
      <c r="K123" s="151"/>
      <c r="L123" s="32"/>
      <c r="M123" s="152" t="s">
        <v>1</v>
      </c>
      <c r="N123" s="153" t="s">
        <v>44</v>
      </c>
      <c r="O123" s="57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56" t="s">
        <v>510</v>
      </c>
      <c r="AT123" s="156" t="s">
        <v>132</v>
      </c>
      <c r="AU123" s="156" t="s">
        <v>88</v>
      </c>
      <c r="AY123" s="16" t="s">
        <v>130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6" t="s">
        <v>20</v>
      </c>
      <c r="BK123" s="157">
        <f t="shared" si="9"/>
        <v>0</v>
      </c>
      <c r="BL123" s="16" t="s">
        <v>510</v>
      </c>
      <c r="BM123" s="156" t="s">
        <v>517</v>
      </c>
    </row>
    <row r="124" spans="1:65" s="2" customFormat="1" ht="14.45" customHeight="1">
      <c r="A124" s="31"/>
      <c r="B124" s="143"/>
      <c r="C124" s="144" t="s">
        <v>136</v>
      </c>
      <c r="D124" s="144" t="s">
        <v>132</v>
      </c>
      <c r="E124" s="145" t="s">
        <v>518</v>
      </c>
      <c r="F124" s="146" t="s">
        <v>519</v>
      </c>
      <c r="G124" s="147" t="s">
        <v>493</v>
      </c>
      <c r="H124" s="148">
        <v>1</v>
      </c>
      <c r="I124" s="149"/>
      <c r="J124" s="150">
        <f t="shared" si="0"/>
        <v>0</v>
      </c>
      <c r="K124" s="151"/>
      <c r="L124" s="32"/>
      <c r="M124" s="152" t="s">
        <v>1</v>
      </c>
      <c r="N124" s="153" t="s">
        <v>44</v>
      </c>
      <c r="O124" s="57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6" t="s">
        <v>510</v>
      </c>
      <c r="AT124" s="156" t="s">
        <v>132</v>
      </c>
      <c r="AU124" s="156" t="s">
        <v>88</v>
      </c>
      <c r="AY124" s="16" t="s">
        <v>130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6" t="s">
        <v>20</v>
      </c>
      <c r="BK124" s="157">
        <f t="shared" si="9"/>
        <v>0</v>
      </c>
      <c r="BL124" s="16" t="s">
        <v>510</v>
      </c>
      <c r="BM124" s="156" t="s">
        <v>520</v>
      </c>
    </row>
    <row r="125" spans="1:65" s="2" customFormat="1" ht="14.45" customHeight="1">
      <c r="A125" s="31"/>
      <c r="B125" s="143"/>
      <c r="C125" s="144" t="s">
        <v>152</v>
      </c>
      <c r="D125" s="144" t="s">
        <v>132</v>
      </c>
      <c r="E125" s="145" t="s">
        <v>521</v>
      </c>
      <c r="F125" s="146" t="s">
        <v>522</v>
      </c>
      <c r="G125" s="147" t="s">
        <v>493</v>
      </c>
      <c r="H125" s="148">
        <v>1</v>
      </c>
      <c r="I125" s="149"/>
      <c r="J125" s="150">
        <f t="shared" si="0"/>
        <v>0</v>
      </c>
      <c r="K125" s="151"/>
      <c r="L125" s="32"/>
      <c r="M125" s="152" t="s">
        <v>1</v>
      </c>
      <c r="N125" s="153" t="s">
        <v>44</v>
      </c>
      <c r="O125" s="57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6" t="s">
        <v>510</v>
      </c>
      <c r="AT125" s="156" t="s">
        <v>132</v>
      </c>
      <c r="AU125" s="156" t="s">
        <v>88</v>
      </c>
      <c r="AY125" s="16" t="s">
        <v>130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6" t="s">
        <v>20</v>
      </c>
      <c r="BK125" s="157">
        <f t="shared" si="9"/>
        <v>0</v>
      </c>
      <c r="BL125" s="16" t="s">
        <v>510</v>
      </c>
      <c r="BM125" s="156" t="s">
        <v>523</v>
      </c>
    </row>
    <row r="126" spans="1:65" s="2" customFormat="1" ht="14.45" customHeight="1">
      <c r="A126" s="31"/>
      <c r="B126" s="143"/>
      <c r="C126" s="144" t="s">
        <v>157</v>
      </c>
      <c r="D126" s="144" t="s">
        <v>132</v>
      </c>
      <c r="E126" s="145" t="s">
        <v>524</v>
      </c>
      <c r="F126" s="146" t="s">
        <v>525</v>
      </c>
      <c r="G126" s="147" t="s">
        <v>493</v>
      </c>
      <c r="H126" s="148">
        <v>1</v>
      </c>
      <c r="I126" s="149"/>
      <c r="J126" s="150">
        <f t="shared" si="0"/>
        <v>0</v>
      </c>
      <c r="K126" s="151"/>
      <c r="L126" s="32"/>
      <c r="M126" s="152" t="s">
        <v>1</v>
      </c>
      <c r="N126" s="153" t="s">
        <v>44</v>
      </c>
      <c r="O126" s="57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510</v>
      </c>
      <c r="AT126" s="156" t="s">
        <v>132</v>
      </c>
      <c r="AU126" s="156" t="s">
        <v>88</v>
      </c>
      <c r="AY126" s="16" t="s">
        <v>130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6" t="s">
        <v>20</v>
      </c>
      <c r="BK126" s="157">
        <f t="shared" si="9"/>
        <v>0</v>
      </c>
      <c r="BL126" s="16" t="s">
        <v>510</v>
      </c>
      <c r="BM126" s="156" t="s">
        <v>526</v>
      </c>
    </row>
    <row r="127" spans="1:65" s="2" customFormat="1" ht="19.899999999999999" customHeight="1">
      <c r="A127" s="31"/>
      <c r="B127" s="143"/>
      <c r="C127" s="144" t="s">
        <v>163</v>
      </c>
      <c r="D127" s="144" t="s">
        <v>132</v>
      </c>
      <c r="E127" s="145" t="s">
        <v>527</v>
      </c>
      <c r="F127" s="146" t="s">
        <v>528</v>
      </c>
      <c r="G127" s="147" t="s">
        <v>493</v>
      </c>
      <c r="H127" s="148">
        <v>1</v>
      </c>
      <c r="I127" s="149"/>
      <c r="J127" s="150">
        <f t="shared" si="0"/>
        <v>0</v>
      </c>
      <c r="K127" s="151"/>
      <c r="L127" s="32"/>
      <c r="M127" s="152" t="s">
        <v>1</v>
      </c>
      <c r="N127" s="153" t="s">
        <v>44</v>
      </c>
      <c r="O127" s="57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510</v>
      </c>
      <c r="AT127" s="156" t="s">
        <v>132</v>
      </c>
      <c r="AU127" s="156" t="s">
        <v>88</v>
      </c>
      <c r="AY127" s="16" t="s">
        <v>130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6" t="s">
        <v>20</v>
      </c>
      <c r="BK127" s="157">
        <f t="shared" si="9"/>
        <v>0</v>
      </c>
      <c r="BL127" s="16" t="s">
        <v>510</v>
      </c>
      <c r="BM127" s="156" t="s">
        <v>529</v>
      </c>
    </row>
    <row r="128" spans="1:65" s="2" customFormat="1" ht="14.45" customHeight="1">
      <c r="A128" s="31"/>
      <c r="B128" s="143"/>
      <c r="C128" s="144" t="s">
        <v>168</v>
      </c>
      <c r="D128" s="144" t="s">
        <v>132</v>
      </c>
      <c r="E128" s="145" t="s">
        <v>530</v>
      </c>
      <c r="F128" s="146" t="s">
        <v>531</v>
      </c>
      <c r="G128" s="147" t="s">
        <v>493</v>
      </c>
      <c r="H128" s="148">
        <v>1</v>
      </c>
      <c r="I128" s="149"/>
      <c r="J128" s="150">
        <f t="shared" si="0"/>
        <v>0</v>
      </c>
      <c r="K128" s="151"/>
      <c r="L128" s="32"/>
      <c r="M128" s="152" t="s">
        <v>1</v>
      </c>
      <c r="N128" s="153" t="s">
        <v>44</v>
      </c>
      <c r="O128" s="57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510</v>
      </c>
      <c r="AT128" s="156" t="s">
        <v>132</v>
      </c>
      <c r="AU128" s="156" t="s">
        <v>88</v>
      </c>
      <c r="AY128" s="16" t="s">
        <v>130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6" t="s">
        <v>20</v>
      </c>
      <c r="BK128" s="157">
        <f t="shared" si="9"/>
        <v>0</v>
      </c>
      <c r="BL128" s="16" t="s">
        <v>510</v>
      </c>
      <c r="BM128" s="156" t="s">
        <v>532</v>
      </c>
    </row>
    <row r="129" spans="1:65" s="2" customFormat="1" ht="14.45" customHeight="1">
      <c r="A129" s="31"/>
      <c r="B129" s="143"/>
      <c r="C129" s="144" t="s">
        <v>173</v>
      </c>
      <c r="D129" s="144" t="s">
        <v>132</v>
      </c>
      <c r="E129" s="145" t="s">
        <v>533</v>
      </c>
      <c r="F129" s="146" t="s">
        <v>534</v>
      </c>
      <c r="G129" s="147" t="s">
        <v>493</v>
      </c>
      <c r="H129" s="148">
        <v>1</v>
      </c>
      <c r="I129" s="149"/>
      <c r="J129" s="150">
        <f t="shared" si="0"/>
        <v>0</v>
      </c>
      <c r="K129" s="151"/>
      <c r="L129" s="32"/>
      <c r="M129" s="152" t="s">
        <v>1</v>
      </c>
      <c r="N129" s="153" t="s">
        <v>44</v>
      </c>
      <c r="O129" s="57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510</v>
      </c>
      <c r="AT129" s="156" t="s">
        <v>132</v>
      </c>
      <c r="AU129" s="156" t="s">
        <v>88</v>
      </c>
      <c r="AY129" s="16" t="s">
        <v>130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6" t="s">
        <v>20</v>
      </c>
      <c r="BK129" s="157">
        <f t="shared" si="9"/>
        <v>0</v>
      </c>
      <c r="BL129" s="16" t="s">
        <v>510</v>
      </c>
      <c r="BM129" s="156" t="s">
        <v>535</v>
      </c>
    </row>
    <row r="130" spans="1:65" s="2" customFormat="1" ht="19.899999999999999" customHeight="1">
      <c r="A130" s="31"/>
      <c r="B130" s="143"/>
      <c r="C130" s="144" t="s">
        <v>25</v>
      </c>
      <c r="D130" s="144" t="s">
        <v>132</v>
      </c>
      <c r="E130" s="145" t="s">
        <v>536</v>
      </c>
      <c r="F130" s="146" t="s">
        <v>537</v>
      </c>
      <c r="G130" s="147" t="s">
        <v>493</v>
      </c>
      <c r="H130" s="148">
        <v>1</v>
      </c>
      <c r="I130" s="149"/>
      <c r="J130" s="150">
        <f t="shared" si="0"/>
        <v>0</v>
      </c>
      <c r="K130" s="151"/>
      <c r="L130" s="32"/>
      <c r="M130" s="152" t="s">
        <v>1</v>
      </c>
      <c r="N130" s="153" t="s">
        <v>44</v>
      </c>
      <c r="O130" s="57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510</v>
      </c>
      <c r="AT130" s="156" t="s">
        <v>132</v>
      </c>
      <c r="AU130" s="156" t="s">
        <v>88</v>
      </c>
      <c r="AY130" s="16" t="s">
        <v>130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6" t="s">
        <v>20</v>
      </c>
      <c r="BK130" s="157">
        <f t="shared" si="9"/>
        <v>0</v>
      </c>
      <c r="BL130" s="16" t="s">
        <v>510</v>
      </c>
      <c r="BM130" s="156" t="s">
        <v>538</v>
      </c>
    </row>
    <row r="131" spans="1:65" s="2" customFormat="1" ht="19.899999999999999" customHeight="1">
      <c r="A131" s="31"/>
      <c r="B131" s="143"/>
      <c r="C131" s="144" t="s">
        <v>183</v>
      </c>
      <c r="D131" s="144" t="s">
        <v>132</v>
      </c>
      <c r="E131" s="145" t="s">
        <v>539</v>
      </c>
      <c r="F131" s="146" t="s">
        <v>540</v>
      </c>
      <c r="G131" s="147" t="s">
        <v>493</v>
      </c>
      <c r="H131" s="148">
        <v>1</v>
      </c>
      <c r="I131" s="149"/>
      <c r="J131" s="150">
        <f t="shared" si="0"/>
        <v>0</v>
      </c>
      <c r="K131" s="151"/>
      <c r="L131" s="32"/>
      <c r="M131" s="152" t="s">
        <v>1</v>
      </c>
      <c r="N131" s="153" t="s">
        <v>44</v>
      </c>
      <c r="O131" s="57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510</v>
      </c>
      <c r="AT131" s="156" t="s">
        <v>132</v>
      </c>
      <c r="AU131" s="156" t="s">
        <v>88</v>
      </c>
      <c r="AY131" s="16" t="s">
        <v>130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6" t="s">
        <v>20</v>
      </c>
      <c r="BK131" s="157">
        <f t="shared" si="9"/>
        <v>0</v>
      </c>
      <c r="BL131" s="16" t="s">
        <v>510</v>
      </c>
      <c r="BM131" s="156" t="s">
        <v>541</v>
      </c>
    </row>
    <row r="132" spans="1:65" s="2" customFormat="1" ht="19.899999999999999" customHeight="1">
      <c r="A132" s="31"/>
      <c r="B132" s="143"/>
      <c r="C132" s="144" t="s">
        <v>187</v>
      </c>
      <c r="D132" s="144" t="s">
        <v>132</v>
      </c>
      <c r="E132" s="145" t="s">
        <v>542</v>
      </c>
      <c r="F132" s="146" t="s">
        <v>543</v>
      </c>
      <c r="G132" s="147" t="s">
        <v>493</v>
      </c>
      <c r="H132" s="148">
        <v>6</v>
      </c>
      <c r="I132" s="149"/>
      <c r="J132" s="150">
        <f t="shared" si="0"/>
        <v>0</v>
      </c>
      <c r="K132" s="151"/>
      <c r="L132" s="32"/>
      <c r="M132" s="152" t="s">
        <v>1</v>
      </c>
      <c r="N132" s="153" t="s">
        <v>44</v>
      </c>
      <c r="O132" s="57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510</v>
      </c>
      <c r="AT132" s="156" t="s">
        <v>132</v>
      </c>
      <c r="AU132" s="156" t="s">
        <v>88</v>
      </c>
      <c r="AY132" s="16" t="s">
        <v>130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6" t="s">
        <v>20</v>
      </c>
      <c r="BK132" s="157">
        <f t="shared" si="9"/>
        <v>0</v>
      </c>
      <c r="BL132" s="16" t="s">
        <v>510</v>
      </c>
      <c r="BM132" s="156" t="s">
        <v>544</v>
      </c>
    </row>
    <row r="133" spans="1:65" s="2" customFormat="1" ht="14.45" customHeight="1">
      <c r="A133" s="31"/>
      <c r="B133" s="143"/>
      <c r="C133" s="144" t="s">
        <v>194</v>
      </c>
      <c r="D133" s="144" t="s">
        <v>132</v>
      </c>
      <c r="E133" s="145" t="s">
        <v>545</v>
      </c>
      <c r="F133" s="146" t="s">
        <v>546</v>
      </c>
      <c r="G133" s="147" t="s">
        <v>493</v>
      </c>
      <c r="H133" s="148">
        <v>2</v>
      </c>
      <c r="I133" s="149"/>
      <c r="J133" s="150">
        <f t="shared" si="0"/>
        <v>0</v>
      </c>
      <c r="K133" s="151"/>
      <c r="L133" s="32"/>
      <c r="M133" s="152" t="s">
        <v>1</v>
      </c>
      <c r="N133" s="153" t="s">
        <v>44</v>
      </c>
      <c r="O133" s="57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510</v>
      </c>
      <c r="AT133" s="156" t="s">
        <v>132</v>
      </c>
      <c r="AU133" s="156" t="s">
        <v>88</v>
      </c>
      <c r="AY133" s="16" t="s">
        <v>130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6" t="s">
        <v>20</v>
      </c>
      <c r="BK133" s="157">
        <f t="shared" si="9"/>
        <v>0</v>
      </c>
      <c r="BL133" s="16" t="s">
        <v>510</v>
      </c>
      <c r="BM133" s="156" t="s">
        <v>547</v>
      </c>
    </row>
    <row r="134" spans="1:65" s="2" customFormat="1" ht="14.45" customHeight="1">
      <c r="A134" s="31"/>
      <c r="B134" s="143"/>
      <c r="C134" s="144" t="s">
        <v>200</v>
      </c>
      <c r="D134" s="144" t="s">
        <v>132</v>
      </c>
      <c r="E134" s="145" t="s">
        <v>548</v>
      </c>
      <c r="F134" s="146" t="s">
        <v>549</v>
      </c>
      <c r="G134" s="147" t="s">
        <v>493</v>
      </c>
      <c r="H134" s="148">
        <v>1</v>
      </c>
      <c r="I134" s="149"/>
      <c r="J134" s="150">
        <f t="shared" si="0"/>
        <v>0</v>
      </c>
      <c r="K134" s="151"/>
      <c r="L134" s="32"/>
      <c r="M134" s="152" t="s">
        <v>1</v>
      </c>
      <c r="N134" s="153" t="s">
        <v>44</v>
      </c>
      <c r="O134" s="57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510</v>
      </c>
      <c r="AT134" s="156" t="s">
        <v>132</v>
      </c>
      <c r="AU134" s="156" t="s">
        <v>88</v>
      </c>
      <c r="AY134" s="16" t="s">
        <v>130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6" t="s">
        <v>20</v>
      </c>
      <c r="BK134" s="157">
        <f t="shared" si="9"/>
        <v>0</v>
      </c>
      <c r="BL134" s="16" t="s">
        <v>510</v>
      </c>
      <c r="BM134" s="156" t="s">
        <v>550</v>
      </c>
    </row>
    <row r="135" spans="1:65" s="2" customFormat="1" ht="14.45" customHeight="1">
      <c r="A135" s="31"/>
      <c r="B135" s="143"/>
      <c r="C135" s="144" t="s">
        <v>8</v>
      </c>
      <c r="D135" s="144" t="s">
        <v>132</v>
      </c>
      <c r="E135" s="145" t="s">
        <v>551</v>
      </c>
      <c r="F135" s="146" t="s">
        <v>552</v>
      </c>
      <c r="G135" s="147" t="s">
        <v>493</v>
      </c>
      <c r="H135" s="148">
        <v>1</v>
      </c>
      <c r="I135" s="149"/>
      <c r="J135" s="150">
        <f t="shared" si="0"/>
        <v>0</v>
      </c>
      <c r="K135" s="151"/>
      <c r="L135" s="32"/>
      <c r="M135" s="152" t="s">
        <v>1</v>
      </c>
      <c r="N135" s="153" t="s">
        <v>44</v>
      </c>
      <c r="O135" s="57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510</v>
      </c>
      <c r="AT135" s="156" t="s">
        <v>132</v>
      </c>
      <c r="AU135" s="156" t="s">
        <v>88</v>
      </c>
      <c r="AY135" s="16" t="s">
        <v>130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6" t="s">
        <v>20</v>
      </c>
      <c r="BK135" s="157">
        <f t="shared" si="9"/>
        <v>0</v>
      </c>
      <c r="BL135" s="16" t="s">
        <v>510</v>
      </c>
      <c r="BM135" s="156" t="s">
        <v>553</v>
      </c>
    </row>
    <row r="136" spans="1:65" s="2" customFormat="1" ht="14.45" customHeight="1">
      <c r="A136" s="31"/>
      <c r="B136" s="143"/>
      <c r="C136" s="144" t="s">
        <v>209</v>
      </c>
      <c r="D136" s="144" t="s">
        <v>132</v>
      </c>
      <c r="E136" s="145" t="s">
        <v>554</v>
      </c>
      <c r="F136" s="146" t="s">
        <v>555</v>
      </c>
      <c r="G136" s="147" t="s">
        <v>493</v>
      </c>
      <c r="H136" s="148">
        <v>1</v>
      </c>
      <c r="I136" s="149"/>
      <c r="J136" s="150">
        <f t="shared" si="0"/>
        <v>0</v>
      </c>
      <c r="K136" s="151"/>
      <c r="L136" s="32"/>
      <c r="M136" s="152" t="s">
        <v>1</v>
      </c>
      <c r="N136" s="153" t="s">
        <v>44</v>
      </c>
      <c r="O136" s="57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510</v>
      </c>
      <c r="AT136" s="156" t="s">
        <v>132</v>
      </c>
      <c r="AU136" s="156" t="s">
        <v>88</v>
      </c>
      <c r="AY136" s="16" t="s">
        <v>130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6" t="s">
        <v>20</v>
      </c>
      <c r="BK136" s="157">
        <f t="shared" si="9"/>
        <v>0</v>
      </c>
      <c r="BL136" s="16" t="s">
        <v>510</v>
      </c>
      <c r="BM136" s="156" t="s">
        <v>556</v>
      </c>
    </row>
    <row r="137" spans="1:65" s="2" customFormat="1" ht="30" customHeight="1">
      <c r="A137" s="31"/>
      <c r="B137" s="143"/>
      <c r="C137" s="144" t="s">
        <v>214</v>
      </c>
      <c r="D137" s="144" t="s">
        <v>132</v>
      </c>
      <c r="E137" s="145" t="s">
        <v>557</v>
      </c>
      <c r="F137" s="146" t="s">
        <v>558</v>
      </c>
      <c r="G137" s="147" t="s">
        <v>493</v>
      </c>
      <c r="H137" s="148">
        <v>1</v>
      </c>
      <c r="I137" s="149"/>
      <c r="J137" s="150">
        <f t="shared" si="0"/>
        <v>0</v>
      </c>
      <c r="K137" s="151"/>
      <c r="L137" s="32"/>
      <c r="M137" s="189" t="s">
        <v>1</v>
      </c>
      <c r="N137" s="190" t="s">
        <v>44</v>
      </c>
      <c r="O137" s="191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510</v>
      </c>
      <c r="AT137" s="156" t="s">
        <v>132</v>
      </c>
      <c r="AU137" s="156" t="s">
        <v>88</v>
      </c>
      <c r="AY137" s="16" t="s">
        <v>130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6" t="s">
        <v>20</v>
      </c>
      <c r="BK137" s="157">
        <f t="shared" si="9"/>
        <v>0</v>
      </c>
      <c r="BL137" s="16" t="s">
        <v>510</v>
      </c>
      <c r="BM137" s="156" t="s">
        <v>559</v>
      </c>
    </row>
    <row r="138" spans="1:65" s="2" customFormat="1" ht="6.95" customHeight="1">
      <c r="A138" s="31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32"/>
      <c r="M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</sheetData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SO 101 - Komunikace</vt:lpstr>
      <vt:lpstr>02 - SO 110 - Sanace podl...</vt:lpstr>
      <vt:lpstr>03 - Náklady na umístění ...</vt:lpstr>
      <vt:lpstr>04 - Ostatní náklady</vt:lpstr>
      <vt:lpstr>'01 - SO 101 - Komunikace'!Názvy_tisku</vt:lpstr>
      <vt:lpstr>'02 - SO 110 - Sanace podl...'!Názvy_tisku</vt:lpstr>
      <vt:lpstr>'03 - Náklady na umístění ...'!Názvy_tisku</vt:lpstr>
      <vt:lpstr>'04 - Ostatní náklady'!Názvy_tisku</vt:lpstr>
      <vt:lpstr>'Rekapitulace stavby'!Názvy_tisku</vt:lpstr>
      <vt:lpstr>'01 - SO 101 - Komunikace'!Oblast_tisku</vt:lpstr>
      <vt:lpstr>'02 - SO 110 - Sanace podl...'!Oblast_tisku</vt:lpstr>
      <vt:lpstr>'03 - Náklady na umístění ...'!Oblast_tisku</vt:lpstr>
      <vt:lpstr>'04 - Ostatní náklady'!Oblast_tisku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Vasek-PC\Vasek</dc:creator>
  <cp:lastModifiedBy>Blanka Chaloupková</cp:lastModifiedBy>
  <dcterms:created xsi:type="dcterms:W3CDTF">2021-03-25T20:13:23Z</dcterms:created>
  <dcterms:modified xsi:type="dcterms:W3CDTF">2021-04-22T09:41:00Z</dcterms:modified>
</cp:coreProperties>
</file>